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tabRatio="720" activeTab="0"/>
  </bookViews>
  <sheets>
    <sheet name="Income statement 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1">'Balance sheet'!$A$2:$H$53</definedName>
    <definedName name="_xlnm.Print_Area" localSheetId="3">'Cash flow'!$A$1:$D$65</definedName>
    <definedName name="_xlnm.Print_Area" localSheetId="2">'Changes in equity'!$A$2:$J$79</definedName>
    <definedName name="_xlnm.Print_Area" localSheetId="0">'Income statement '!$A$2:$H$61</definedName>
    <definedName name="Z_E20F9847_0E72_4B29_A8AC_46822D5A4336_.wvu.PrintArea" localSheetId="1" hidden="1">'Balance sheet'!$A$2:$H$53</definedName>
    <definedName name="Z_E20F9847_0E72_4B29_A8AC_46822D5A4336_.wvu.PrintArea" localSheetId="3" hidden="1">'Cash flow'!$A$1:$D$65</definedName>
    <definedName name="Z_E20F9847_0E72_4B29_A8AC_46822D5A4336_.wvu.PrintArea" localSheetId="2" hidden="1">'Changes in equity'!$A$2:$J$79</definedName>
    <definedName name="Z_E20F9847_0E72_4B29_A8AC_46822D5A4336_.wvu.PrintArea" localSheetId="0" hidden="1">'Income statement '!$A$2:$H$61</definedName>
  </definedNames>
  <calcPr fullCalcOnLoad="1"/>
</workbook>
</file>

<file path=xl/sharedStrings.xml><?xml version="1.0" encoding="utf-8"?>
<sst xmlns="http://schemas.openxmlformats.org/spreadsheetml/2006/main" count="198" uniqueCount="136">
  <si>
    <t>Minority interests</t>
  </si>
  <si>
    <t>RM’000</t>
  </si>
  <si>
    <t>Investment in associated companies</t>
  </si>
  <si>
    <t>Other investments</t>
  </si>
  <si>
    <t>Borrowings</t>
  </si>
  <si>
    <t>Term loans</t>
  </si>
  <si>
    <t>Deferred taxation</t>
  </si>
  <si>
    <t>Financed by: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</si>
  <si>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</si>
  <si>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</si>
  <si>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</si>
  <si>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</si>
  <si>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</si>
  <si>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</si>
  <si>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</si>
  <si>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</si>
  <si>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Shareholders’ funds</t>
  </si>
  <si>
    <t>Current liabilities</t>
  </si>
  <si>
    <t>Current assets</t>
  </si>
  <si>
    <t>Profit before taxation</t>
  </si>
  <si>
    <t>Non-cash items</t>
  </si>
  <si>
    <t>Net change in current assets</t>
  </si>
  <si>
    <t>Tax paid</t>
  </si>
  <si>
    <t>Interest paid</t>
  </si>
  <si>
    <t>Interest received</t>
  </si>
  <si>
    <t>Expenses excluding finance</t>
  </si>
  <si>
    <t xml:space="preserve">  cost </t>
  </si>
  <si>
    <t>Other Operating Income</t>
  </si>
  <si>
    <t>Profit from Operations</t>
  </si>
  <si>
    <t>Finance Cost</t>
  </si>
  <si>
    <t>Profit after taxation</t>
  </si>
  <si>
    <t>Less: Minority interests</t>
  </si>
  <si>
    <t>Basic earnings per ordinary</t>
  </si>
  <si>
    <t>share (sen)</t>
  </si>
  <si>
    <t>ordinary share (sen)</t>
  </si>
  <si>
    <t xml:space="preserve">Diluted earnings per </t>
  </si>
  <si>
    <t xml:space="preserve">Share of results of </t>
  </si>
  <si>
    <t>N/A</t>
  </si>
  <si>
    <t>Interest expense</t>
  </si>
  <si>
    <t>Interest income</t>
  </si>
  <si>
    <t>Dividend received</t>
  </si>
  <si>
    <t>Proceeds from sale of property, plant and equipment</t>
  </si>
  <si>
    <t>Purchase of property, plant and equipment</t>
  </si>
  <si>
    <t>Adjustments for:</t>
  </si>
  <si>
    <t>Operating profit before working capital changes</t>
  </si>
  <si>
    <t>Changes in working capital:</t>
  </si>
  <si>
    <t>Cash and cash equivalents comprise:</t>
  </si>
  <si>
    <t>Deposits and bank balances</t>
  </si>
  <si>
    <t>Bank overdrafts</t>
  </si>
  <si>
    <t>Non operating items</t>
  </si>
  <si>
    <t>Capital</t>
  </si>
  <si>
    <t>Share</t>
  </si>
  <si>
    <t>Premium</t>
  </si>
  <si>
    <t>Revaluation</t>
  </si>
  <si>
    <t>Retained</t>
  </si>
  <si>
    <t>Earnings</t>
  </si>
  <si>
    <t>Total</t>
  </si>
  <si>
    <t xml:space="preserve">Currency translation </t>
  </si>
  <si>
    <t>Reserves</t>
  </si>
  <si>
    <t>Distributable</t>
  </si>
  <si>
    <t>Capital and reserves</t>
  </si>
  <si>
    <t>Prepayment against future revenues</t>
  </si>
  <si>
    <t xml:space="preserve">Redeemable convertible </t>
  </si>
  <si>
    <t xml:space="preserve">  subordinated loans</t>
  </si>
  <si>
    <t>Foreign</t>
  </si>
  <si>
    <t>Exchange</t>
  </si>
  <si>
    <t>Non-distributable</t>
  </si>
  <si>
    <t>Goodwill</t>
  </si>
  <si>
    <t xml:space="preserve">  differences </t>
  </si>
  <si>
    <t>Capital*</t>
  </si>
  <si>
    <t>Reserve</t>
  </si>
  <si>
    <t xml:space="preserve">Net profit </t>
  </si>
  <si>
    <t>As at</t>
  </si>
  <si>
    <t>ended</t>
  </si>
  <si>
    <t>Net profit for the period</t>
  </si>
  <si>
    <t>Cash flows from operating activities</t>
  </si>
  <si>
    <t>Net cash used in operating activities</t>
  </si>
  <si>
    <t>Cash flows from investing activities</t>
  </si>
  <si>
    <t>Cash flows from financing activities</t>
  </si>
  <si>
    <t>Drawdown of term loans</t>
  </si>
  <si>
    <t>Effects of exchange rate changes</t>
  </si>
  <si>
    <t>Cash &amp; Cash Equivalents at beginning of financial period</t>
  </si>
  <si>
    <t>Cash and cash equivalents at end of financial period</t>
  </si>
  <si>
    <t>Cash generated from operations</t>
  </si>
  <si>
    <t>Condensed Consolidated Income Statements</t>
  </si>
  <si>
    <t>Capital**</t>
  </si>
  <si>
    <t>** - The non-distributable capital reserves mainly consist of share premium of another company that</t>
  </si>
  <si>
    <t xml:space="preserve">       merged with the Group in 1976.</t>
  </si>
  <si>
    <t>Deferred taxation assets</t>
  </si>
  <si>
    <t>Non current liabilities</t>
  </si>
  <si>
    <t>Note: N/A - Not applicable</t>
  </si>
  <si>
    <t>Deposits, bank and cash balances</t>
  </si>
  <si>
    <t>Investment in jointly controlled entities</t>
  </si>
  <si>
    <t xml:space="preserve">Net tangible assets </t>
  </si>
  <si>
    <t xml:space="preserve"> per share (sen)</t>
  </si>
  <si>
    <t>Amount due from associated companies</t>
  </si>
  <si>
    <t>(Audited)</t>
  </si>
  <si>
    <t>Proceeds from sale of investments</t>
  </si>
  <si>
    <t>(Unaudited)</t>
  </si>
  <si>
    <t>Net current assets</t>
  </si>
  <si>
    <t>Condensed Consolidated Balance Sheet</t>
  </si>
  <si>
    <t>- associates</t>
  </si>
  <si>
    <t xml:space="preserve">Net change in current liabilities </t>
  </si>
  <si>
    <t>31.01.04</t>
  </si>
  <si>
    <t>At 1 February 2004</t>
  </si>
  <si>
    <t>64 @</t>
  </si>
  <si>
    <t>Quarterly report on unaudited consolidated results</t>
  </si>
  <si>
    <t>Condensed Unaudited Consolidated Statement of Changes in Equity</t>
  </si>
  <si>
    <t>Condensed Unaudited Consolidated Cash Flow Statement</t>
  </si>
  <si>
    <t>- Company and subsidiaries</t>
  </si>
  <si>
    <t xml:space="preserve">  for the period</t>
  </si>
  <si>
    <t>Net cash generated from investing activities</t>
  </si>
  <si>
    <t>Net cash used in financing activities</t>
  </si>
  <si>
    <t>Net increase in cash and cash equivalents</t>
  </si>
  <si>
    <t>Designated accounts</t>
  </si>
  <si>
    <t>Pledge deposits</t>
  </si>
  <si>
    <t>For the period ended 30 June 2004</t>
  </si>
  <si>
    <t>30.6.04</t>
  </si>
  <si>
    <t>As at 30 June 2004</t>
  </si>
  <si>
    <t>30.06.04</t>
  </si>
  <si>
    <t>5 months</t>
  </si>
  <si>
    <t>At 30 June  2004</t>
  </si>
  <si>
    <t>3 months quarter ended</t>
  </si>
  <si>
    <t>Cumulative 5 months</t>
  </si>
  <si>
    <t>Dividend</t>
  </si>
  <si>
    <t>78 @</t>
  </si>
  <si>
    <t>30.06.03</t>
  </si>
  <si>
    <t>Share of results in associates and jointly controlled entities</t>
  </si>
  <si>
    <t>Repayment of term loans</t>
  </si>
  <si>
    <t>Dividend paid</t>
  </si>
  <si>
    <t>Dividend paid to minority shareholders</t>
  </si>
  <si>
    <t>Dividend income</t>
  </si>
  <si>
    <t>*  - The distributable capital reserves comprises mainly the net gain from disposals of investments.</t>
  </si>
  <si>
    <t xml:space="preserve"> </t>
  </si>
  <si>
    <t xml:space="preserve">  jointly controlled entities</t>
  </si>
  <si>
    <t xml:space="preserve">  associated companies and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</si>
</sst>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trike/>
      <sz val="10"/>
      <name val="Courier New"/>
      <family val="3"/>
    </font>
    <font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38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9" fontId="6" fillId="0" borderId="1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7" fontId="9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179" fontId="6" fillId="0" borderId="0" xfId="15" applyNumberFormat="1" applyFont="1" applyBorder="1" applyAlignment="1">
      <alignment/>
    </xf>
    <xf numFmtId="179" fontId="6" fillId="0" borderId="0" xfId="15" applyNumberFormat="1" applyFont="1" applyAlignment="1">
      <alignment/>
    </xf>
    <xf numFmtId="179" fontId="6" fillId="0" borderId="0" xfId="15" applyNumberFormat="1" applyFont="1" applyFill="1" applyAlignment="1">
      <alignment/>
    </xf>
    <xf numFmtId="179" fontId="6" fillId="0" borderId="2" xfId="15" applyNumberFormat="1" applyFont="1" applyBorder="1" applyAlignment="1">
      <alignment/>
    </xf>
    <xf numFmtId="43" fontId="5" fillId="0" borderId="0" xfId="15" applyFont="1" applyAlignment="1">
      <alignment vertical="center"/>
    </xf>
    <xf numFmtId="43" fontId="6" fillId="0" borderId="0" xfId="15" applyFont="1" applyAlignment="1">
      <alignment vertical="center"/>
    </xf>
    <xf numFmtId="43" fontId="6" fillId="0" borderId="0" xfId="15" applyFont="1" applyBorder="1" applyAlignment="1">
      <alignment vertical="center"/>
    </xf>
    <xf numFmtId="43" fontId="6" fillId="0" borderId="0" xfId="15" applyFont="1" applyAlignment="1">
      <alignment horizontal="center" vertical="center"/>
    </xf>
    <xf numFmtId="43" fontId="6" fillId="0" borderId="0" xfId="15" applyFont="1" applyBorder="1" applyAlignment="1">
      <alignment horizontal="center" vertical="center"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179" fontId="6" fillId="0" borderId="1" xfId="15" applyNumberFormat="1" applyFont="1" applyBorder="1" applyAlignment="1">
      <alignment vertical="center"/>
    </xf>
    <xf numFmtId="179" fontId="6" fillId="0" borderId="0" xfId="15" applyNumberFormat="1" applyFont="1" applyBorder="1" applyAlignment="1">
      <alignment vertical="center"/>
    </xf>
    <xf numFmtId="179" fontId="6" fillId="0" borderId="0" xfId="15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Alignment="1">
      <alignment horizontal="centerContinuous" vertical="center"/>
    </xf>
    <xf numFmtId="38" fontId="6" fillId="0" borderId="0" xfId="0" applyNumberFormat="1" applyFont="1" applyFill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horizontal="centerContinuous" vertical="center"/>
    </xf>
    <xf numFmtId="38" fontId="0" fillId="0" borderId="0" xfId="0" applyNumberFormat="1" applyFont="1" applyAlignment="1">
      <alignment vertical="center"/>
    </xf>
    <xf numFmtId="43" fontId="6" fillId="0" borderId="0" xfId="15" applyFont="1" applyAlignment="1" quotePrefix="1">
      <alignment vertical="center"/>
    </xf>
    <xf numFmtId="179" fontId="0" fillId="0" borderId="0" xfId="15" applyNumberFormat="1" applyFont="1" applyAlignment="1">
      <alignment vertical="center"/>
    </xf>
    <xf numFmtId="179" fontId="6" fillId="0" borderId="1" xfId="15" applyNumberFormat="1" applyFont="1" applyFill="1" applyBorder="1" applyAlignment="1">
      <alignment vertical="center"/>
    </xf>
    <xf numFmtId="179" fontId="7" fillId="0" borderId="0" xfId="15" applyNumberFormat="1" applyFont="1" applyAlignment="1">
      <alignment vertical="center"/>
    </xf>
    <xf numFmtId="179" fontId="6" fillId="0" borderId="0" xfId="15" applyNumberFormat="1" applyFont="1" applyAlignment="1" quotePrefix="1">
      <alignment vertical="center"/>
    </xf>
    <xf numFmtId="179" fontId="0" fillId="0" borderId="0" xfId="15" applyNumberFormat="1" applyFont="1" applyAlignment="1">
      <alignment vertical="center"/>
    </xf>
    <xf numFmtId="179" fontId="7" fillId="0" borderId="0" xfId="15" applyNumberFormat="1" applyFont="1" applyAlignment="1">
      <alignment vertical="center"/>
    </xf>
    <xf numFmtId="179" fontId="7" fillId="0" borderId="0" xfId="15" applyNumberFormat="1" applyFont="1" applyFill="1" applyAlignment="1">
      <alignment vertical="center"/>
    </xf>
    <xf numFmtId="43" fontId="6" fillId="0" borderId="0" xfId="15" applyFont="1" applyAlignment="1">
      <alignment/>
    </xf>
    <xf numFmtId="43" fontId="6" fillId="0" borderId="0" xfId="15" applyFont="1" applyAlignment="1" quotePrefix="1">
      <alignment/>
    </xf>
    <xf numFmtId="43" fontId="5" fillId="0" borderId="0" xfId="15" applyFont="1" applyAlignment="1">
      <alignment/>
    </xf>
    <xf numFmtId="0" fontId="7" fillId="0" borderId="0" xfId="0" applyFont="1" applyAlignment="1">
      <alignment vertical="center"/>
    </xf>
    <xf numFmtId="3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7" fillId="0" borderId="0" xfId="15" applyFont="1" applyAlignment="1">
      <alignment vertical="center"/>
    </xf>
    <xf numFmtId="4" fontId="6" fillId="0" borderId="0" xfId="0" applyNumberFormat="1" applyFont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38" fontId="7" fillId="0" borderId="0" xfId="0" applyNumberFormat="1" applyFont="1" applyAlignment="1">
      <alignment horizontal="centerContinuous" vertical="center"/>
    </xf>
    <xf numFmtId="15" fontId="8" fillId="0" borderId="0" xfId="0" applyNumberFormat="1" applyFont="1" applyAlignment="1" quotePrefix="1">
      <alignment horizontal="center"/>
    </xf>
    <xf numFmtId="38" fontId="8" fillId="0" borderId="0" xfId="0" applyNumberFormat="1" applyFont="1" applyAlignment="1">
      <alignment horizontal="centerContinuous" vertical="center"/>
    </xf>
    <xf numFmtId="38" fontId="7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centerContinuous" vertical="center"/>
    </xf>
    <xf numFmtId="37" fontId="7" fillId="0" borderId="0" xfId="0" applyNumberFormat="1" applyFont="1" applyBorder="1" applyAlignment="1" quotePrefix="1">
      <alignment horizontal="center" vertical="center"/>
    </xf>
    <xf numFmtId="37" fontId="7" fillId="0" borderId="0" xfId="0" applyNumberFormat="1" applyFont="1" applyAlignment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179" fontId="6" fillId="0" borderId="2" xfId="15" applyNumberFormat="1" applyFont="1" applyBorder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179" fontId="0" fillId="0" borderId="0" xfId="15" applyNumberFormat="1" applyFont="1" applyAlignment="1">
      <alignment vertical="center"/>
    </xf>
    <xf numFmtId="179" fontId="0" fillId="0" borderId="0" xfId="15" applyNumberFormat="1" applyFont="1" applyFill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Alignment="1">
      <alignment/>
    </xf>
    <xf numFmtId="43" fontId="6" fillId="0" borderId="0" xfId="15" applyFont="1" applyFill="1" applyAlignment="1">
      <alignment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37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37" fontId="6" fillId="0" borderId="0" xfId="0" applyNumberFormat="1" applyFont="1" applyFill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43" fontId="6" fillId="0" borderId="0" xfId="15" applyFont="1" applyAlignment="1" quotePrefix="1">
      <alignment horizontal="left" vertical="center" indent="1"/>
    </xf>
    <xf numFmtId="179" fontId="10" fillId="0" borderId="0" xfId="15" applyNumberFormat="1" applyFont="1" applyBorder="1" applyAlignment="1">
      <alignment vertical="center"/>
    </xf>
    <xf numFmtId="37" fontId="8" fillId="0" borderId="0" xfId="0" applyNumberFormat="1" applyFont="1" applyAlignment="1">
      <alignment horizontal="center" vertical="center"/>
    </xf>
    <xf numFmtId="179" fontId="10" fillId="0" borderId="0" xfId="15" applyNumberFormat="1" applyFont="1" applyFill="1" applyBorder="1" applyAlignment="1">
      <alignment vertical="center"/>
    </xf>
    <xf numFmtId="43" fontId="6" fillId="0" borderId="0" xfId="15" applyFont="1" applyFill="1" applyAlignment="1">
      <alignment horizontal="center" vertical="center"/>
    </xf>
    <xf numFmtId="179" fontId="6" fillId="0" borderId="0" xfId="15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horizontal="center" vertical="center"/>
    </xf>
    <xf numFmtId="179" fontId="6" fillId="0" borderId="2" xfId="15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179" fontId="0" fillId="0" borderId="0" xfId="15" applyNumberFormat="1" applyFont="1" applyFill="1" applyAlignment="1">
      <alignment vertical="center"/>
    </xf>
    <xf numFmtId="43" fontId="6" fillId="0" borderId="0" xfId="15" applyNumberFormat="1" applyFont="1" applyFill="1" applyAlignment="1">
      <alignment vertical="center"/>
    </xf>
    <xf numFmtId="43" fontId="6" fillId="0" borderId="0" xfId="1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9" fontId="7" fillId="0" borderId="0" xfId="15" applyNumberFormat="1" applyFont="1" applyFill="1" applyAlignment="1">
      <alignment horizontal="right" vertical="center"/>
    </xf>
    <xf numFmtId="0" fontId="6" fillId="0" borderId="0" xfId="0" applyFont="1" applyAlignment="1">
      <alignment horizontal="left"/>
    </xf>
    <xf numFmtId="43" fontId="7" fillId="0" borderId="0" xfId="15" applyFont="1" applyBorder="1" applyAlignment="1">
      <alignment vertical="center"/>
    </xf>
    <xf numFmtId="43" fontId="6" fillId="0" borderId="0" xfId="15" applyFont="1" applyAlignment="1">
      <alignment horizontal="left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7"/>
  <sheetViews>
    <sheetView tabSelected="1" workbookViewId="0" topLeftCell="A7">
      <selection activeCell="B26" sqref="B26"/>
    </sheetView>
  </sheetViews>
  <sheetFormatPr defaultColWidth="9.140625" defaultRowHeight="12.75"/>
  <cols>
    <col min="1" max="1" width="35.421875" style="1" customWidth="1"/>
    <col min="2" max="2" width="13.28125" style="11" customWidth="1"/>
    <col min="3" max="3" width="1.28515625" style="10" customWidth="1"/>
    <col min="4" max="4" width="13.28125" style="11" customWidth="1"/>
    <col min="5" max="5" width="1.28515625" style="10" customWidth="1"/>
    <col min="6" max="6" width="13.28125" style="11" customWidth="1"/>
    <col min="7" max="7" width="1.28515625" style="10" customWidth="1"/>
    <col min="8" max="8" width="13.28125" style="11" customWidth="1"/>
    <col min="9" max="9" width="11.28125" style="1" bestFit="1" customWidth="1"/>
    <col min="10" max="16384" width="9.140625" style="1" customWidth="1"/>
  </cols>
  <sheetData>
    <row r="2" ht="19.5">
      <c r="A2" s="22" t="s">
        <v>84</v>
      </c>
    </row>
    <row r="3" ht="19.5">
      <c r="A3" s="22" t="s">
        <v>106</v>
      </c>
    </row>
    <row r="4" spans="1:9" ht="19.5">
      <c r="A4" s="22" t="s">
        <v>116</v>
      </c>
      <c r="B4" s="10"/>
      <c r="D4" s="10"/>
      <c r="F4" s="10"/>
      <c r="H4" s="10"/>
      <c r="I4" s="2"/>
    </row>
    <row r="5" spans="1:9" ht="15" customHeight="1">
      <c r="A5" s="22"/>
      <c r="B5" s="10"/>
      <c r="D5" s="10"/>
      <c r="F5" s="10"/>
      <c r="H5" s="10"/>
      <c r="I5" s="2"/>
    </row>
    <row r="6" spans="1:9" s="13" customFormat="1" ht="13.5">
      <c r="A6" s="53"/>
      <c r="B6" s="71"/>
      <c r="C6" s="71"/>
      <c r="D6" s="71"/>
      <c r="E6" s="71"/>
      <c r="F6" s="71"/>
      <c r="G6" s="14"/>
      <c r="H6" s="14"/>
      <c r="I6" s="54"/>
    </row>
    <row r="7" spans="1:9" s="13" customFormat="1" ht="13.5">
      <c r="A7" s="53"/>
      <c r="B7" s="65"/>
      <c r="C7" s="66" t="s">
        <v>122</v>
      </c>
      <c r="D7" s="65"/>
      <c r="E7" s="65"/>
      <c r="F7" s="65"/>
      <c r="G7" s="62" t="s">
        <v>123</v>
      </c>
      <c r="H7" s="84"/>
      <c r="I7" s="54"/>
    </row>
    <row r="8" spans="2:8" s="13" customFormat="1" ht="13.5">
      <c r="B8" s="65" t="s">
        <v>119</v>
      </c>
      <c r="C8" s="67"/>
      <c r="D8" s="65" t="s">
        <v>126</v>
      </c>
      <c r="E8" s="67"/>
      <c r="F8" s="65" t="s">
        <v>119</v>
      </c>
      <c r="G8" s="51"/>
      <c r="H8" s="84" t="s">
        <v>126</v>
      </c>
    </row>
    <row r="9" spans="1:8" s="13" customFormat="1" ht="13.5">
      <c r="A9" s="15"/>
      <c r="B9" s="51" t="s">
        <v>9</v>
      </c>
      <c r="C9" s="51"/>
      <c r="D9" s="51" t="s">
        <v>9</v>
      </c>
      <c r="E9" s="51"/>
      <c r="F9" s="51" t="s">
        <v>9</v>
      </c>
      <c r="G9" s="51"/>
      <c r="H9" s="51" t="s">
        <v>9</v>
      </c>
    </row>
    <row r="10" spans="1:8" s="13" customFormat="1" ht="13.5">
      <c r="A10" s="15"/>
      <c r="B10" s="61" t="s">
        <v>98</v>
      </c>
      <c r="C10" s="51"/>
      <c r="D10" s="61" t="s">
        <v>98</v>
      </c>
      <c r="E10" s="51"/>
      <c r="F10" s="61" t="s">
        <v>98</v>
      </c>
      <c r="G10" s="51"/>
      <c r="H10" s="61" t="s">
        <v>98</v>
      </c>
    </row>
    <row r="11" spans="2:8" s="13" customFormat="1" ht="13.5">
      <c r="B11" s="16"/>
      <c r="C11" s="17"/>
      <c r="D11" s="16"/>
      <c r="E11" s="17"/>
      <c r="F11" s="16"/>
      <c r="G11" s="17"/>
      <c r="H11" s="16"/>
    </row>
    <row r="12" spans="1:8" s="13" customFormat="1" ht="13.5">
      <c r="A12" s="23" t="s">
        <v>15</v>
      </c>
      <c r="B12" s="27">
        <f>F12-238667</f>
        <v>373807</v>
      </c>
      <c r="C12" s="28"/>
      <c r="D12" s="87" t="s">
        <v>37</v>
      </c>
      <c r="E12" s="28"/>
      <c r="F12" s="27">
        <v>612474</v>
      </c>
      <c r="G12" s="28">
        <v>680</v>
      </c>
      <c r="H12" s="87" t="s">
        <v>37</v>
      </c>
    </row>
    <row r="13" spans="1:8" s="13" customFormat="1" ht="13.5">
      <c r="A13" s="23"/>
      <c r="B13" s="27"/>
      <c r="C13" s="28"/>
      <c r="D13" s="27"/>
      <c r="E13" s="28"/>
      <c r="F13" s="27"/>
      <c r="G13" s="28"/>
      <c r="H13" s="27"/>
    </row>
    <row r="14" spans="1:8" s="13" customFormat="1" ht="13.5">
      <c r="A14" s="23" t="s">
        <v>25</v>
      </c>
      <c r="B14" s="27"/>
      <c r="C14" s="28"/>
      <c r="D14" s="27"/>
      <c r="E14" s="28"/>
      <c r="F14" s="27"/>
      <c r="G14" s="28"/>
      <c r="H14" s="27"/>
    </row>
    <row r="15" spans="1:8" s="13" customFormat="1" ht="13.5">
      <c r="A15" s="23" t="s">
        <v>26</v>
      </c>
      <c r="B15" s="27">
        <f>F15+184769</f>
        <v>-292839</v>
      </c>
      <c r="C15" s="28"/>
      <c r="D15" s="87" t="s">
        <v>37</v>
      </c>
      <c r="E15" s="28"/>
      <c r="F15" s="27">
        <v>-477608</v>
      </c>
      <c r="G15" s="28"/>
      <c r="H15" s="87" t="s">
        <v>37</v>
      </c>
    </row>
    <row r="16" spans="1:8" s="13" customFormat="1" ht="13.5">
      <c r="A16" s="23"/>
      <c r="B16" s="27"/>
      <c r="C16" s="28"/>
      <c r="D16" s="27"/>
      <c r="E16" s="28"/>
      <c r="F16" s="27"/>
      <c r="G16" s="28"/>
      <c r="H16" s="27"/>
    </row>
    <row r="17" spans="1:8" s="13" customFormat="1" ht="13.5">
      <c r="A17" s="23" t="s">
        <v>27</v>
      </c>
      <c r="B17" s="41">
        <f>F17-3231</f>
        <v>4480</v>
      </c>
      <c r="C17" s="28"/>
      <c r="D17" s="88" t="s">
        <v>37</v>
      </c>
      <c r="E17" s="28"/>
      <c r="F17" s="41">
        <v>7711</v>
      </c>
      <c r="G17" s="28"/>
      <c r="H17" s="88" t="s">
        <v>37</v>
      </c>
    </row>
    <row r="18" spans="1:8" s="13" customFormat="1" ht="13.5">
      <c r="A18" s="23"/>
      <c r="B18" s="30"/>
      <c r="C18" s="30"/>
      <c r="D18" s="30"/>
      <c r="E18" s="30"/>
      <c r="F18" s="30"/>
      <c r="G18" s="30"/>
      <c r="H18" s="30"/>
    </row>
    <row r="19" spans="1:8" s="13" customFormat="1" ht="13.5">
      <c r="A19" s="23" t="s">
        <v>28</v>
      </c>
      <c r="B19" s="30">
        <f>SUM(B12:B17)</f>
        <v>85448</v>
      </c>
      <c r="C19" s="30"/>
      <c r="D19" s="87" t="s">
        <v>37</v>
      </c>
      <c r="E19" s="30"/>
      <c r="F19" s="30">
        <f>SUM(F12:F17)</f>
        <v>142577</v>
      </c>
      <c r="G19" s="30"/>
      <c r="H19" s="87" t="s">
        <v>37</v>
      </c>
    </row>
    <row r="20" spans="1:8" s="13" customFormat="1" ht="13.5">
      <c r="A20" s="23"/>
      <c r="B20" s="31"/>
      <c r="C20" s="30"/>
      <c r="D20" s="31"/>
      <c r="E20" s="30"/>
      <c r="F20" s="31"/>
      <c r="G20" s="30"/>
      <c r="H20" s="31"/>
    </row>
    <row r="21" spans="1:8" s="13" customFormat="1" ht="13.5">
      <c r="A21" s="23" t="s">
        <v>49</v>
      </c>
      <c r="B21" s="31">
        <f>F21-101971</f>
        <v>-9071</v>
      </c>
      <c r="C21" s="30"/>
      <c r="D21" s="87" t="s">
        <v>37</v>
      </c>
      <c r="E21" s="30"/>
      <c r="F21" s="31">
        <f>108018-15118</f>
        <v>92900</v>
      </c>
      <c r="G21" s="30"/>
      <c r="H21" s="87" t="s">
        <v>37</v>
      </c>
    </row>
    <row r="22" spans="1:8" s="13" customFormat="1" ht="13.5">
      <c r="A22" s="23"/>
      <c r="B22" s="31"/>
      <c r="C22" s="30"/>
      <c r="D22" s="31"/>
      <c r="E22" s="30"/>
      <c r="F22" s="31"/>
      <c r="G22" s="30"/>
      <c r="H22" s="31"/>
    </row>
    <row r="23" spans="1:8" s="13" customFormat="1" ht="13.5">
      <c r="A23" s="23" t="s">
        <v>29</v>
      </c>
      <c r="B23" s="31">
        <f>F23+40936</f>
        <v>-44636</v>
      </c>
      <c r="C23" s="30"/>
      <c r="D23" s="87" t="s">
        <v>37</v>
      </c>
      <c r="E23" s="30"/>
      <c r="F23" s="31">
        <v>-85572</v>
      </c>
      <c r="G23" s="30"/>
      <c r="H23" s="87" t="s">
        <v>37</v>
      </c>
    </row>
    <row r="24" spans="1:8" s="13" customFormat="1" ht="13.5">
      <c r="A24" s="23"/>
      <c r="B24" s="31"/>
      <c r="C24" s="30"/>
      <c r="D24" s="31"/>
      <c r="E24" s="30"/>
      <c r="F24" s="31"/>
      <c r="G24" s="30"/>
      <c r="H24" s="31"/>
    </row>
    <row r="25" spans="1:8" s="13" customFormat="1" ht="13.5">
      <c r="A25" s="23" t="s">
        <v>36</v>
      </c>
      <c r="B25" s="31"/>
      <c r="C25" s="30"/>
      <c r="D25" s="31"/>
      <c r="E25" s="30"/>
      <c r="F25" s="31"/>
      <c r="G25" s="30"/>
      <c r="H25" s="31"/>
    </row>
    <row r="26" spans="1:8" s="13" customFormat="1" ht="13.5">
      <c r="A26" s="23" t="s">
        <v>135</v>
      </c>
      <c r="B26" s="31"/>
      <c r="C26" s="30"/>
      <c r="D26" s="31"/>
      <c r="E26" s="30"/>
      <c r="F26" s="31"/>
      <c r="G26" s="30"/>
      <c r="H26" s="31"/>
    </row>
    <row r="27" spans="1:8" s="13" customFormat="1" ht="13.5">
      <c r="A27" s="23" t="s">
        <v>134</v>
      </c>
      <c r="B27" s="29">
        <f>F27-47449</f>
        <v>71776</v>
      </c>
      <c r="C27" s="30"/>
      <c r="D27" s="88" t="s">
        <v>37</v>
      </c>
      <c r="E27" s="30"/>
      <c r="F27" s="29">
        <v>119225</v>
      </c>
      <c r="G27" s="30"/>
      <c r="H27" s="88" t="s">
        <v>37</v>
      </c>
    </row>
    <row r="28" spans="1:8" s="13" customFormat="1" ht="13.5">
      <c r="A28" s="23"/>
      <c r="B28" s="30"/>
      <c r="C28" s="30"/>
      <c r="D28" s="30"/>
      <c r="E28" s="30"/>
      <c r="F28" s="30"/>
      <c r="G28" s="30"/>
      <c r="H28" s="30"/>
    </row>
    <row r="29" spans="1:8" s="13" customFormat="1" ht="13.5">
      <c r="A29" s="23" t="s">
        <v>19</v>
      </c>
      <c r="B29" s="30">
        <f>SUM(B19:B27)</f>
        <v>103517</v>
      </c>
      <c r="C29" s="30"/>
      <c r="D29" s="87" t="s">
        <v>37</v>
      </c>
      <c r="E29" s="30"/>
      <c r="F29" s="30">
        <f>SUM(F19:F27)</f>
        <v>269130</v>
      </c>
      <c r="G29" s="30"/>
      <c r="H29" s="87" t="s">
        <v>37</v>
      </c>
    </row>
    <row r="30" spans="1:8" s="13" customFormat="1" ht="13.5">
      <c r="A30" s="23"/>
      <c r="B30" s="31"/>
      <c r="C30" s="30"/>
      <c r="D30" s="31"/>
      <c r="E30" s="30"/>
      <c r="F30" s="31"/>
      <c r="G30" s="30"/>
      <c r="H30" s="31"/>
    </row>
    <row r="31" spans="1:8" s="13" customFormat="1" ht="13.5">
      <c r="A31" s="23" t="s">
        <v>14</v>
      </c>
      <c r="B31" s="83"/>
      <c r="C31" s="30"/>
      <c r="D31" s="85"/>
      <c r="E31" s="30"/>
      <c r="F31" s="83"/>
      <c r="G31" s="30"/>
      <c r="H31" s="85"/>
    </row>
    <row r="32" spans="1:8" s="13" customFormat="1" ht="13.5">
      <c r="A32" s="82" t="s">
        <v>109</v>
      </c>
      <c r="B32" s="28">
        <f>F32+4096</f>
        <v>-8170</v>
      </c>
      <c r="C32" s="30"/>
      <c r="D32" s="87" t="s">
        <v>37</v>
      </c>
      <c r="E32" s="30"/>
      <c r="F32" s="28">
        <v>-12266</v>
      </c>
      <c r="G32" s="30"/>
      <c r="H32" s="87" t="s">
        <v>37</v>
      </c>
    </row>
    <row r="33" spans="1:8" s="13" customFormat="1" ht="13.5">
      <c r="A33" s="82" t="s">
        <v>101</v>
      </c>
      <c r="B33" s="41">
        <f>F33+14159</f>
        <v>-18839</v>
      </c>
      <c r="C33" s="30"/>
      <c r="D33" s="88" t="s">
        <v>37</v>
      </c>
      <c r="E33" s="30"/>
      <c r="F33" s="41">
        <v>-32998</v>
      </c>
      <c r="G33" s="30"/>
      <c r="H33" s="88" t="s">
        <v>37</v>
      </c>
    </row>
    <row r="34" spans="1:8" s="13" customFormat="1" ht="13.5">
      <c r="A34" s="23"/>
      <c r="B34" s="30"/>
      <c r="C34" s="30"/>
      <c r="D34" s="30"/>
      <c r="E34" s="30"/>
      <c r="F34" s="30"/>
      <c r="G34" s="30"/>
      <c r="H34" s="30"/>
    </row>
    <row r="35" spans="1:8" s="13" customFormat="1" ht="13.5">
      <c r="A35" s="23" t="s">
        <v>30</v>
      </c>
      <c r="B35" s="30">
        <f>SUM(B29:B33)</f>
        <v>76508</v>
      </c>
      <c r="C35" s="30"/>
      <c r="D35" s="87" t="s">
        <v>37</v>
      </c>
      <c r="E35" s="30"/>
      <c r="F35" s="30">
        <f>SUM(F29:F33)</f>
        <v>223866</v>
      </c>
      <c r="G35" s="30"/>
      <c r="H35" s="87" t="s">
        <v>37</v>
      </c>
    </row>
    <row r="36" spans="1:8" s="13" customFormat="1" ht="13.5">
      <c r="A36" s="23"/>
      <c r="B36" s="31"/>
      <c r="C36" s="30"/>
      <c r="D36" s="31"/>
      <c r="E36" s="30"/>
      <c r="F36" s="31"/>
      <c r="G36" s="30"/>
      <c r="H36" s="31"/>
    </row>
    <row r="37" spans="1:8" s="13" customFormat="1" ht="13.5">
      <c r="A37" s="23" t="s">
        <v>31</v>
      </c>
      <c r="B37" s="29">
        <f>F37+11079</f>
        <v>-20297</v>
      </c>
      <c r="C37" s="30"/>
      <c r="D37" s="88" t="s">
        <v>37</v>
      </c>
      <c r="E37" s="30"/>
      <c r="F37" s="29">
        <v>-31376</v>
      </c>
      <c r="G37" s="30"/>
      <c r="H37" s="88" t="s">
        <v>37</v>
      </c>
    </row>
    <row r="38" spans="1:8" s="13" customFormat="1" ht="13.5">
      <c r="A38" s="23"/>
      <c r="B38" s="30"/>
      <c r="C38" s="30"/>
      <c r="D38" s="30"/>
      <c r="E38" s="30"/>
      <c r="F38" s="30"/>
      <c r="G38" s="30"/>
      <c r="H38" s="30"/>
    </row>
    <row r="39" spans="1:10" s="13" customFormat="1" ht="14.25" thickBot="1">
      <c r="A39" s="24" t="s">
        <v>74</v>
      </c>
      <c r="B39" s="64">
        <f>SUM(B35:B37)</f>
        <v>56211</v>
      </c>
      <c r="C39" s="30"/>
      <c r="D39" s="89" t="s">
        <v>37</v>
      </c>
      <c r="E39" s="30"/>
      <c r="F39" s="64">
        <f>SUM(F35:F37)</f>
        <v>192490</v>
      </c>
      <c r="G39" s="30"/>
      <c r="H39" s="89" t="s">
        <v>37</v>
      </c>
      <c r="J39" s="68"/>
    </row>
    <row r="40" spans="1:8" s="13" customFormat="1" ht="14.25" thickTop="1">
      <c r="A40" s="23"/>
      <c r="B40" s="31"/>
      <c r="C40" s="30"/>
      <c r="D40" s="31"/>
      <c r="E40" s="30"/>
      <c r="F40" s="31"/>
      <c r="G40" s="30"/>
      <c r="H40" s="31"/>
    </row>
    <row r="41" spans="1:8" s="13" customFormat="1" ht="13.5">
      <c r="A41" s="23" t="s">
        <v>32</v>
      </c>
      <c r="B41" s="31"/>
      <c r="C41" s="30"/>
      <c r="D41" s="31"/>
      <c r="E41" s="30"/>
      <c r="F41" s="31"/>
      <c r="G41" s="30"/>
      <c r="H41" s="31"/>
    </row>
    <row r="42" spans="1:8" s="13" customFormat="1" ht="13.5">
      <c r="A42" s="23" t="s">
        <v>33</v>
      </c>
      <c r="B42" s="86">
        <f>+B39/1126613.046*100</f>
        <v>4.98937946791715</v>
      </c>
      <c r="C42" s="93"/>
      <c r="D42" s="87" t="s">
        <v>37</v>
      </c>
      <c r="E42" s="93"/>
      <c r="F42" s="86">
        <f>+F39/1126613.046*100</f>
        <v>17.085724391655944</v>
      </c>
      <c r="G42" s="93"/>
      <c r="H42" s="87" t="s">
        <v>37</v>
      </c>
    </row>
    <row r="43" spans="1:8" s="13" customFormat="1" ht="13.5">
      <c r="A43" s="23"/>
      <c r="B43" s="86"/>
      <c r="C43" s="93"/>
      <c r="D43" s="86"/>
      <c r="E43" s="93"/>
      <c r="F43" s="94"/>
      <c r="G43" s="93"/>
      <c r="H43" s="25"/>
    </row>
    <row r="44" spans="1:8" s="13" customFormat="1" ht="13.5">
      <c r="A44" s="23" t="s">
        <v>35</v>
      </c>
      <c r="B44" s="25"/>
      <c r="C44" s="26"/>
      <c r="D44" s="25"/>
      <c r="E44" s="26"/>
      <c r="F44" s="25"/>
      <c r="G44" s="26"/>
      <c r="H44" s="25"/>
    </row>
    <row r="45" spans="1:8" s="13" customFormat="1" ht="13.5">
      <c r="A45" s="23" t="s">
        <v>34</v>
      </c>
      <c r="B45" s="25" t="s">
        <v>37</v>
      </c>
      <c r="C45" s="26"/>
      <c r="D45" s="25" t="s">
        <v>37</v>
      </c>
      <c r="E45" s="26"/>
      <c r="F45" s="25" t="s">
        <v>37</v>
      </c>
      <c r="G45" s="26"/>
      <c r="H45" s="25" t="s">
        <v>37</v>
      </c>
    </row>
    <row r="46" spans="1:8" s="13" customFormat="1" ht="13.5">
      <c r="A46" s="23"/>
      <c r="B46" s="16"/>
      <c r="C46" s="17"/>
      <c r="D46" s="16"/>
      <c r="E46" s="17"/>
      <c r="F46" s="16"/>
      <c r="G46" s="17"/>
      <c r="H46" s="16"/>
    </row>
    <row r="47" spans="2:8" s="13" customFormat="1" ht="13.5">
      <c r="B47" s="16"/>
      <c r="C47" s="17"/>
      <c r="D47" s="16"/>
      <c r="E47" s="17"/>
      <c r="F47" s="16"/>
      <c r="G47" s="17"/>
      <c r="H47" s="16"/>
    </row>
    <row r="48" spans="2:8" s="13" customFormat="1" ht="13.5">
      <c r="B48" s="16"/>
      <c r="C48" s="17"/>
      <c r="D48" s="16"/>
      <c r="E48" s="17"/>
      <c r="F48" s="16"/>
      <c r="G48" s="17"/>
      <c r="H48" s="16"/>
    </row>
    <row r="49" spans="2:8" s="13" customFormat="1" ht="13.5">
      <c r="B49" s="16"/>
      <c r="C49" s="17"/>
      <c r="D49" s="16"/>
      <c r="E49" s="17"/>
      <c r="F49" s="16"/>
      <c r="G49" s="17"/>
      <c r="H49" s="16"/>
    </row>
    <row r="50" spans="2:8" s="13" customFormat="1" ht="13.5">
      <c r="B50" s="16"/>
      <c r="C50" s="17"/>
      <c r="D50" s="16"/>
      <c r="E50" s="17"/>
      <c r="F50" s="16"/>
      <c r="G50" s="17"/>
      <c r="H50" s="16"/>
    </row>
    <row r="51" spans="2:8" s="13" customFormat="1" ht="13.5">
      <c r="B51" s="16"/>
      <c r="C51" s="17"/>
      <c r="D51" s="16"/>
      <c r="E51" s="17"/>
      <c r="F51" s="16"/>
      <c r="G51" s="17"/>
      <c r="H51" s="16"/>
    </row>
    <row r="52" spans="2:8" s="13" customFormat="1" ht="13.5">
      <c r="B52" s="16"/>
      <c r="C52" s="17"/>
      <c r="D52" s="16"/>
      <c r="E52" s="17"/>
      <c r="F52" s="16"/>
      <c r="G52" s="17"/>
      <c r="H52" s="16"/>
    </row>
    <row r="53" spans="2:8" s="13" customFormat="1" ht="13.5">
      <c r="B53" s="16"/>
      <c r="C53" s="17"/>
      <c r="D53" s="16"/>
      <c r="E53" s="17"/>
      <c r="F53" s="16"/>
      <c r="G53" s="17"/>
      <c r="H53" s="16"/>
    </row>
    <row r="54" spans="2:8" s="13" customFormat="1" ht="13.5">
      <c r="B54" s="16"/>
      <c r="C54" s="17"/>
      <c r="D54" s="16"/>
      <c r="E54" s="17"/>
      <c r="F54" s="16"/>
      <c r="G54" s="17"/>
      <c r="H54" s="16"/>
    </row>
    <row r="55" spans="1:8" s="13" customFormat="1" ht="13.5">
      <c r="A55" s="23" t="s">
        <v>90</v>
      </c>
      <c r="B55" s="16"/>
      <c r="C55" s="17"/>
      <c r="D55" s="16"/>
      <c r="E55" s="17"/>
      <c r="F55" s="16"/>
      <c r="G55" s="17"/>
      <c r="H55" s="16"/>
    </row>
    <row r="56" spans="2:8" s="13" customFormat="1" ht="13.5">
      <c r="B56" s="16"/>
      <c r="C56" s="17"/>
      <c r="D56" s="16"/>
      <c r="E56" s="17"/>
      <c r="F56" s="16"/>
      <c r="G56" s="17"/>
      <c r="H56" s="16"/>
    </row>
    <row r="57" spans="1:8" s="13" customFormat="1" ht="13.5">
      <c r="A57" s="90"/>
      <c r="B57" s="16"/>
      <c r="C57" s="17"/>
      <c r="D57" s="16"/>
      <c r="E57" s="17"/>
      <c r="F57" s="16"/>
      <c r="G57" s="17"/>
      <c r="H57" s="16"/>
    </row>
    <row r="58" spans="1:8" s="13" customFormat="1" ht="13.5">
      <c r="A58" s="90"/>
      <c r="B58" s="16"/>
      <c r="C58" s="17"/>
      <c r="D58" s="16"/>
      <c r="E58" s="17"/>
      <c r="F58" s="16"/>
      <c r="G58" s="17"/>
      <c r="H58" s="16"/>
    </row>
    <row r="59" spans="1:8" s="13" customFormat="1" ht="13.5">
      <c r="A59" s="39"/>
      <c r="B59" s="16"/>
      <c r="C59" s="17"/>
      <c r="D59" s="16"/>
      <c r="E59" s="17"/>
      <c r="F59" s="16"/>
      <c r="G59" s="17"/>
      <c r="H59" s="16"/>
    </row>
    <row r="60" spans="1:8" s="13" customFormat="1" ht="13.5">
      <c r="A60" s="23"/>
      <c r="B60" s="16"/>
      <c r="C60" s="17"/>
      <c r="D60" s="16"/>
      <c r="E60" s="17"/>
      <c r="F60" s="16"/>
      <c r="G60" s="17"/>
      <c r="H60" s="16"/>
    </row>
    <row r="61" spans="1:8" s="13" customFormat="1" ht="13.5">
      <c r="A61" s="23"/>
      <c r="B61" s="16"/>
      <c r="C61" s="17"/>
      <c r="D61" s="16"/>
      <c r="E61" s="17"/>
      <c r="F61" s="16"/>
      <c r="G61" s="17"/>
      <c r="H61" s="16"/>
    </row>
    <row r="62" spans="1:8" s="13" customFormat="1" ht="13.5">
      <c r="A62" s="23"/>
      <c r="B62" s="16"/>
      <c r="C62" s="17"/>
      <c r="D62" s="16"/>
      <c r="E62" s="17"/>
      <c r="F62" s="16"/>
      <c r="G62" s="17"/>
      <c r="H62" s="16"/>
    </row>
    <row r="63" spans="2:8" s="13" customFormat="1" ht="13.5">
      <c r="B63" s="16"/>
      <c r="C63" s="17"/>
      <c r="D63" s="16"/>
      <c r="E63" s="17"/>
      <c r="F63" s="16"/>
      <c r="G63" s="17"/>
      <c r="H63" s="16"/>
    </row>
    <row r="64" spans="2:8" s="13" customFormat="1" ht="13.5">
      <c r="B64" s="16"/>
      <c r="C64" s="17"/>
      <c r="D64" s="16"/>
      <c r="E64" s="17"/>
      <c r="F64" s="16"/>
      <c r="G64" s="17"/>
      <c r="H64" s="16"/>
    </row>
    <row r="65" spans="2:8" s="13" customFormat="1" ht="13.5">
      <c r="B65" s="16"/>
      <c r="C65" s="17"/>
      <c r="D65" s="16"/>
      <c r="E65" s="17"/>
      <c r="F65" s="16"/>
      <c r="G65" s="17"/>
      <c r="H65" s="16"/>
    </row>
    <row r="66" spans="2:8" s="13" customFormat="1" ht="13.5">
      <c r="B66" s="16"/>
      <c r="C66" s="17"/>
      <c r="D66" s="16"/>
      <c r="E66" s="17"/>
      <c r="F66" s="16"/>
      <c r="G66" s="17"/>
      <c r="H66" s="16"/>
    </row>
    <row r="67" spans="2:8" s="13" customFormat="1" ht="13.5">
      <c r="B67" s="16"/>
      <c r="C67" s="17"/>
      <c r="D67" s="16"/>
      <c r="E67" s="17"/>
      <c r="F67" s="16"/>
      <c r="G67" s="17"/>
      <c r="H67" s="16"/>
    </row>
    <row r="68" spans="2:8" s="13" customFormat="1" ht="13.5">
      <c r="B68" s="16"/>
      <c r="C68" s="17"/>
      <c r="D68" s="16"/>
      <c r="E68" s="17"/>
      <c r="F68" s="16"/>
      <c r="G68" s="17"/>
      <c r="H68" s="16"/>
    </row>
    <row r="69" spans="2:8" s="13" customFormat="1" ht="13.5">
      <c r="B69" s="16"/>
      <c r="C69" s="17"/>
      <c r="D69" s="16"/>
      <c r="E69" s="17"/>
      <c r="F69" s="16"/>
      <c r="G69" s="17"/>
      <c r="H69" s="16"/>
    </row>
    <row r="70" spans="2:8" s="13" customFormat="1" ht="13.5">
      <c r="B70" s="16"/>
      <c r="C70" s="17"/>
      <c r="D70" s="16"/>
      <c r="E70" s="17"/>
      <c r="F70" s="16"/>
      <c r="G70" s="17"/>
      <c r="H70" s="16"/>
    </row>
    <row r="71" spans="2:8" s="13" customFormat="1" ht="13.5">
      <c r="B71" s="16"/>
      <c r="C71" s="17"/>
      <c r="D71" s="16"/>
      <c r="E71" s="17"/>
      <c r="F71" s="16"/>
      <c r="G71" s="17"/>
      <c r="H71" s="16"/>
    </row>
    <row r="72" spans="2:8" s="13" customFormat="1" ht="13.5">
      <c r="B72" s="16"/>
      <c r="C72" s="17"/>
      <c r="D72" s="16"/>
      <c r="E72" s="17"/>
      <c r="F72" s="16"/>
      <c r="G72" s="17"/>
      <c r="H72" s="16"/>
    </row>
    <row r="73" spans="2:8" s="13" customFormat="1" ht="13.5">
      <c r="B73" s="16"/>
      <c r="C73" s="17"/>
      <c r="D73" s="16"/>
      <c r="E73" s="17"/>
      <c r="F73" s="16"/>
      <c r="G73" s="17"/>
      <c r="H73" s="16"/>
    </row>
    <row r="74" spans="2:8" s="13" customFormat="1" ht="13.5">
      <c r="B74" s="16"/>
      <c r="C74" s="17"/>
      <c r="D74" s="16"/>
      <c r="E74" s="17"/>
      <c r="F74" s="16"/>
      <c r="G74" s="17"/>
      <c r="H74" s="16"/>
    </row>
    <row r="75" spans="2:8" s="13" customFormat="1" ht="13.5">
      <c r="B75" s="16"/>
      <c r="C75" s="17"/>
      <c r="D75" s="16"/>
      <c r="E75" s="17"/>
      <c r="F75" s="16"/>
      <c r="G75" s="17"/>
      <c r="H75" s="16"/>
    </row>
    <row r="76" spans="2:8" s="13" customFormat="1" ht="13.5">
      <c r="B76" s="16"/>
      <c r="C76" s="17"/>
      <c r="D76" s="16"/>
      <c r="E76" s="17"/>
      <c r="F76" s="16"/>
      <c r="G76" s="17"/>
      <c r="H76" s="16"/>
    </row>
    <row r="77" spans="2:8" s="13" customFormat="1" ht="13.5">
      <c r="B77" s="16"/>
      <c r="C77" s="17"/>
      <c r="D77" s="16"/>
      <c r="E77" s="17"/>
      <c r="F77" s="16"/>
      <c r="G77" s="17"/>
      <c r="H77" s="16"/>
    </row>
  </sheetData>
  <printOptions/>
  <pageMargins left="0.69" right="0.5" top="1" bottom="0.5" header="0.5" footer="0.25"/>
  <pageSetup fitToHeight="1" fitToWidth="1" horizontalDpi="600" verticalDpi="600" orientation="portrait" paperSize="9" scale="92" r:id="rId2"/>
  <headerFooter alignWithMargins="0">
    <oddHeader>&amp;L&amp;"Courier New,Regular"&amp;12&amp;UMMC Corporation Berhad  (30245-H)                        Page 1 of 16 (Formerly known as Malaysia Mining Corporation Berhad)
&amp;C                                    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"/>
  <sheetViews>
    <sheetView workbookViewId="0" topLeftCell="A43">
      <selection activeCell="D48" sqref="D48"/>
    </sheetView>
  </sheetViews>
  <sheetFormatPr defaultColWidth="9.140625" defaultRowHeight="12.75"/>
  <cols>
    <col min="1" max="1" width="9.140625" style="32" customWidth="1"/>
    <col min="2" max="2" width="15.57421875" style="32" customWidth="1"/>
    <col min="3" max="3" width="15.140625" style="32" customWidth="1"/>
    <col min="4" max="4" width="9.00390625" style="32" customWidth="1"/>
    <col min="5" max="5" width="9.421875" style="32" customWidth="1"/>
    <col min="6" max="6" width="15.28125" style="33" customWidth="1"/>
    <col min="7" max="7" width="5.57421875" style="32" customWidth="1"/>
    <col min="8" max="8" width="15.28125" style="32" customWidth="1"/>
    <col min="9" max="9" width="3.28125" style="32" customWidth="1"/>
    <col min="10" max="16384" width="9.140625" style="32" customWidth="1"/>
  </cols>
  <sheetData>
    <row r="2" ht="19.5">
      <c r="A2" s="22" t="s">
        <v>100</v>
      </c>
    </row>
    <row r="3" spans="1:9" ht="19.5">
      <c r="A3" s="22" t="s">
        <v>118</v>
      </c>
      <c r="E3" s="34"/>
      <c r="F3" s="35"/>
      <c r="G3" s="34"/>
      <c r="H3" s="35"/>
      <c r="I3" s="34"/>
    </row>
    <row r="4" spans="1:9" ht="14.25" customHeight="1">
      <c r="A4" s="22"/>
      <c r="E4" s="34"/>
      <c r="F4" s="35"/>
      <c r="G4" s="34"/>
      <c r="H4" s="35"/>
      <c r="I4" s="34"/>
    </row>
    <row r="5" spans="5:9" ht="13.5">
      <c r="E5" s="34"/>
      <c r="F5" s="55" t="s">
        <v>72</v>
      </c>
      <c r="G5" s="56"/>
      <c r="H5" s="55" t="s">
        <v>72</v>
      </c>
      <c r="I5" s="34"/>
    </row>
    <row r="6" spans="6:9" ht="13.5">
      <c r="F6" s="57" t="s">
        <v>119</v>
      </c>
      <c r="G6" s="58"/>
      <c r="H6" s="57" t="s">
        <v>103</v>
      </c>
      <c r="I6" s="34"/>
    </row>
    <row r="7" spans="1:9" ht="13.5">
      <c r="A7" s="36"/>
      <c r="B7" s="36"/>
      <c r="C7" s="36"/>
      <c r="D7" s="36"/>
      <c r="F7" s="59" t="s">
        <v>1</v>
      </c>
      <c r="G7" s="60"/>
      <c r="H7" s="59" t="s">
        <v>1</v>
      </c>
      <c r="I7" s="37"/>
    </row>
    <row r="8" spans="1:9" ht="13.5">
      <c r="A8" s="36"/>
      <c r="B8" s="36"/>
      <c r="C8" s="36"/>
      <c r="D8" s="36"/>
      <c r="F8" s="61" t="s">
        <v>98</v>
      </c>
      <c r="G8" s="60"/>
      <c r="H8" s="61" t="s">
        <v>96</v>
      </c>
      <c r="I8" s="37"/>
    </row>
    <row r="10" spans="1:8" ht="13.5">
      <c r="A10" s="31" t="s">
        <v>10</v>
      </c>
      <c r="B10" s="40"/>
      <c r="C10" s="40"/>
      <c r="D10" s="31"/>
      <c r="E10" s="40"/>
      <c r="F10" s="27">
        <v>3178728</v>
      </c>
      <c r="G10" s="31"/>
      <c r="H10" s="31">
        <v>3137285</v>
      </c>
    </row>
    <row r="11" spans="1:8" ht="13.5">
      <c r="A11" s="31" t="s">
        <v>2</v>
      </c>
      <c r="B11" s="40"/>
      <c r="C11" s="40"/>
      <c r="D11" s="31"/>
      <c r="E11" s="40"/>
      <c r="F11" s="27">
        <v>1327596</v>
      </c>
      <c r="G11" s="31"/>
      <c r="H11" s="31">
        <v>1299290</v>
      </c>
    </row>
    <row r="12" spans="1:8" ht="13.5">
      <c r="A12" s="31" t="s">
        <v>92</v>
      </c>
      <c r="B12" s="40"/>
      <c r="C12" s="40"/>
      <c r="D12" s="31"/>
      <c r="E12" s="40"/>
      <c r="F12" s="27">
        <v>4723</v>
      </c>
      <c r="G12" s="31"/>
      <c r="H12" s="31">
        <v>4188</v>
      </c>
    </row>
    <row r="13" spans="1:8" ht="13.5">
      <c r="A13" s="31" t="s">
        <v>3</v>
      </c>
      <c r="B13" s="40"/>
      <c r="C13" s="40"/>
      <c r="D13" s="31"/>
      <c r="E13" s="40"/>
      <c r="F13" s="27">
        <v>194208</v>
      </c>
      <c r="G13" s="31"/>
      <c r="H13" s="31">
        <v>260633</v>
      </c>
    </row>
    <row r="14" spans="1:8" ht="13.5">
      <c r="A14" s="27" t="s">
        <v>95</v>
      </c>
      <c r="B14" s="70"/>
      <c r="C14" s="70"/>
      <c r="D14" s="27"/>
      <c r="E14" s="40"/>
      <c r="F14" s="27">
        <v>5000</v>
      </c>
      <c r="G14" s="27"/>
      <c r="H14" s="27">
        <v>5000</v>
      </c>
    </row>
    <row r="15" spans="1:8" ht="13.5">
      <c r="A15" s="31" t="s">
        <v>61</v>
      </c>
      <c r="B15" s="31"/>
      <c r="C15" s="31"/>
      <c r="D15" s="31"/>
      <c r="E15" s="40"/>
      <c r="F15" s="27">
        <v>42806</v>
      </c>
      <c r="G15" s="27"/>
      <c r="H15" s="27">
        <v>43816</v>
      </c>
    </row>
    <row r="16" spans="1:8" ht="13.5">
      <c r="A16" s="31" t="s">
        <v>88</v>
      </c>
      <c r="B16" s="31"/>
      <c r="C16" s="31"/>
      <c r="D16" s="31"/>
      <c r="E16" s="40"/>
      <c r="F16" s="27">
        <v>15598</v>
      </c>
      <c r="G16" s="27"/>
      <c r="H16" s="27">
        <v>16394</v>
      </c>
    </row>
    <row r="17" spans="1:8" ht="13.5">
      <c r="A17" s="31" t="s">
        <v>67</v>
      </c>
      <c r="B17" s="31"/>
      <c r="C17" s="31"/>
      <c r="D17" s="31"/>
      <c r="E17" s="40"/>
      <c r="F17" s="41">
        <v>1785877</v>
      </c>
      <c r="G17" s="27"/>
      <c r="H17" s="41">
        <v>1800993</v>
      </c>
    </row>
    <row r="18" spans="1:8" ht="13.5">
      <c r="A18" s="31"/>
      <c r="B18" s="31"/>
      <c r="C18" s="31"/>
      <c r="D18" s="31"/>
      <c r="E18" s="40"/>
      <c r="F18" s="27">
        <f>SUM(F10:F17)</f>
        <v>6554536</v>
      </c>
      <c r="G18" s="27"/>
      <c r="H18" s="27">
        <f>SUM(H10:H17)</f>
        <v>6567599</v>
      </c>
    </row>
    <row r="19" spans="1:8" ht="13.5">
      <c r="A19" s="42" t="s">
        <v>18</v>
      </c>
      <c r="B19" s="31"/>
      <c r="C19" s="31"/>
      <c r="D19" s="31"/>
      <c r="E19" s="40"/>
      <c r="F19" s="27"/>
      <c r="G19" s="27"/>
      <c r="H19" s="27"/>
    </row>
    <row r="20" spans="1:8" ht="13.5">
      <c r="A20" s="31"/>
      <c r="B20" s="31" t="s">
        <v>11</v>
      </c>
      <c r="C20" s="40"/>
      <c r="D20" s="40"/>
      <c r="E20" s="40"/>
      <c r="F20" s="27">
        <v>31883</v>
      </c>
      <c r="G20" s="27"/>
      <c r="H20" s="27">
        <v>24086</v>
      </c>
    </row>
    <row r="21" spans="1:9" ht="13.5">
      <c r="A21" s="31"/>
      <c r="B21" s="31" t="s">
        <v>12</v>
      </c>
      <c r="C21" s="43"/>
      <c r="D21" s="40"/>
      <c r="E21" s="40"/>
      <c r="F21" s="27">
        <f>561093+41289</f>
        <v>602382</v>
      </c>
      <c r="G21" s="27"/>
      <c r="H21" s="27">
        <f>446456+20512</f>
        <v>466968</v>
      </c>
      <c r="I21" s="38"/>
    </row>
    <row r="22" spans="1:8" ht="13.5">
      <c r="A22" s="31"/>
      <c r="B22" s="31" t="s">
        <v>91</v>
      </c>
      <c r="C22" s="40"/>
      <c r="D22" s="40"/>
      <c r="E22" s="40"/>
      <c r="F22" s="41">
        <v>332585</v>
      </c>
      <c r="G22" s="27"/>
      <c r="H22" s="41">
        <v>251530</v>
      </c>
    </row>
    <row r="23" spans="1:8" ht="13.5">
      <c r="A23" s="31"/>
      <c r="B23" s="31"/>
      <c r="C23" s="31"/>
      <c r="D23" s="31"/>
      <c r="E23" s="40"/>
      <c r="F23" s="41">
        <f>SUM(F20:F22)</f>
        <v>966850</v>
      </c>
      <c r="G23" s="27"/>
      <c r="H23" s="41">
        <f>SUM(H20:H22)</f>
        <v>742584</v>
      </c>
    </row>
    <row r="24" spans="1:8" ht="13.5">
      <c r="A24" s="42" t="s">
        <v>17</v>
      </c>
      <c r="B24" s="31"/>
      <c r="C24" s="31"/>
      <c r="D24" s="31"/>
      <c r="E24" s="40"/>
      <c r="F24" s="27"/>
      <c r="G24" s="27"/>
      <c r="H24" s="27"/>
    </row>
    <row r="25" spans="1:9" ht="13.5">
      <c r="A25" s="31"/>
      <c r="B25" s="31" t="s">
        <v>13</v>
      </c>
      <c r="C25" s="43"/>
      <c r="D25" s="40"/>
      <c r="E25" s="40"/>
      <c r="F25" s="27">
        <v>457968</v>
      </c>
      <c r="G25" s="27"/>
      <c r="H25" s="27">
        <v>347564</v>
      </c>
      <c r="I25" s="38"/>
    </row>
    <row r="26" spans="1:9" ht="13.5">
      <c r="A26" s="31"/>
      <c r="B26" s="31" t="s">
        <v>4</v>
      </c>
      <c r="C26" s="40"/>
      <c r="D26" s="40"/>
      <c r="E26" s="40"/>
      <c r="F26" s="27">
        <v>373377</v>
      </c>
      <c r="G26" s="27"/>
      <c r="H26" s="27">
        <v>301097</v>
      </c>
      <c r="I26" s="38"/>
    </row>
    <row r="27" spans="1:8" ht="13.5">
      <c r="A27" s="31"/>
      <c r="B27" s="31" t="s">
        <v>14</v>
      </c>
      <c r="C27" s="40"/>
      <c r="D27" s="40"/>
      <c r="E27" s="40"/>
      <c r="F27" s="41">
        <v>31693</v>
      </c>
      <c r="G27" s="28"/>
      <c r="H27" s="41">
        <v>7856</v>
      </c>
    </row>
    <row r="28" spans="1:8" ht="13.5">
      <c r="A28" s="31"/>
      <c r="B28" s="31"/>
      <c r="C28" s="31"/>
      <c r="D28" s="31"/>
      <c r="E28" s="40"/>
      <c r="F28" s="41">
        <f>SUM(F25:F27)</f>
        <v>863038</v>
      </c>
      <c r="G28" s="31"/>
      <c r="H28" s="41">
        <f>SUM(H25:H27)</f>
        <v>656517</v>
      </c>
    </row>
    <row r="29" spans="1:8" ht="13.5">
      <c r="A29" s="31"/>
      <c r="B29" s="31"/>
      <c r="C29" s="31"/>
      <c r="D29" s="31"/>
      <c r="E29" s="40"/>
      <c r="F29" s="27"/>
      <c r="G29" s="31"/>
      <c r="H29" s="31"/>
    </row>
    <row r="30" spans="1:8" ht="13.5">
      <c r="A30" s="42" t="s">
        <v>99</v>
      </c>
      <c r="B30" s="44"/>
      <c r="C30" s="44"/>
      <c r="D30" s="31"/>
      <c r="E30" s="40"/>
      <c r="F30" s="41">
        <f>+F23-F28</f>
        <v>103812</v>
      </c>
      <c r="G30" s="31"/>
      <c r="H30" s="29">
        <f>+H23-H28</f>
        <v>86067</v>
      </c>
    </row>
    <row r="31" spans="1:8" ht="13.5">
      <c r="A31" s="42"/>
      <c r="B31" s="44"/>
      <c r="C31" s="44"/>
      <c r="D31" s="31"/>
      <c r="E31" s="40"/>
      <c r="F31" s="28"/>
      <c r="G31" s="30"/>
      <c r="H31" s="30"/>
    </row>
    <row r="32" spans="1:8" ht="14.25" thickBot="1">
      <c r="A32" s="42"/>
      <c r="B32" s="44"/>
      <c r="C32" s="44"/>
      <c r="D32" s="31"/>
      <c r="E32" s="40"/>
      <c r="F32" s="64">
        <f>+F18+F30</f>
        <v>6658348</v>
      </c>
      <c r="G32" s="31"/>
      <c r="H32" s="64">
        <f>+H18+H30</f>
        <v>6653666</v>
      </c>
    </row>
    <row r="33" spans="1:8" ht="14.25" thickTop="1">
      <c r="A33" s="42"/>
      <c r="B33" s="44"/>
      <c r="C33" s="44"/>
      <c r="D33" s="31"/>
      <c r="E33" s="40"/>
      <c r="F33" s="27"/>
      <c r="G33" s="31"/>
      <c r="H33" s="31"/>
    </row>
    <row r="34" spans="1:8" ht="13.5">
      <c r="A34" s="45" t="s">
        <v>7</v>
      </c>
      <c r="B34" s="31"/>
      <c r="C34" s="31"/>
      <c r="D34" s="31"/>
      <c r="E34" s="40"/>
      <c r="F34" s="27"/>
      <c r="G34" s="31"/>
      <c r="H34" s="27"/>
    </row>
    <row r="35" spans="1:8" ht="13.5">
      <c r="A35" s="45" t="s">
        <v>60</v>
      </c>
      <c r="B35" s="31"/>
      <c r="C35" s="31"/>
      <c r="D35" s="31"/>
      <c r="E35" s="40"/>
      <c r="F35" s="27"/>
      <c r="G35" s="31"/>
      <c r="H35" s="27"/>
    </row>
    <row r="36" spans="1:8" ht="13.5">
      <c r="A36" s="31" t="s">
        <v>8</v>
      </c>
      <c r="B36" s="40"/>
      <c r="C36" s="40"/>
      <c r="D36" s="31"/>
      <c r="E36" s="40"/>
      <c r="F36" s="27">
        <v>112661</v>
      </c>
      <c r="G36" s="31"/>
      <c r="H36" s="27">
        <v>112661</v>
      </c>
    </row>
    <row r="37" spans="1:8" ht="13.5">
      <c r="A37" s="31" t="s">
        <v>58</v>
      </c>
      <c r="B37" s="40"/>
      <c r="C37" s="40"/>
      <c r="D37" s="31"/>
      <c r="E37" s="40"/>
      <c r="F37" s="41">
        <v>3132868</v>
      </c>
      <c r="G37" s="31"/>
      <c r="H37" s="41">
        <v>2991222</v>
      </c>
    </row>
    <row r="38" spans="1:8" ht="13.5">
      <c r="A38" s="31"/>
      <c r="B38" s="31"/>
      <c r="C38" s="31"/>
      <c r="D38" s="31"/>
      <c r="E38" s="40"/>
      <c r="F38" s="27"/>
      <c r="G38" s="31"/>
      <c r="H38" s="27"/>
    </row>
    <row r="39" spans="1:8" ht="13.5">
      <c r="A39" s="45" t="s">
        <v>16</v>
      </c>
      <c r="B39" s="40"/>
      <c r="C39" s="40"/>
      <c r="D39" s="31"/>
      <c r="E39" s="40"/>
      <c r="F39" s="27">
        <f>SUM(F36:F38)</f>
        <v>3245529</v>
      </c>
      <c r="G39" s="31"/>
      <c r="H39" s="27">
        <f>SUM(H36:H38)</f>
        <v>3103883</v>
      </c>
    </row>
    <row r="40" spans="1:8" ht="13.5">
      <c r="A40" s="31"/>
      <c r="B40" s="40"/>
      <c r="C40" s="40"/>
      <c r="D40" s="31"/>
      <c r="E40" s="40"/>
      <c r="F40" s="27"/>
      <c r="G40" s="31"/>
      <c r="H40" s="27"/>
    </row>
    <row r="41" spans="1:8" ht="13.5">
      <c r="A41" s="31" t="s">
        <v>0</v>
      </c>
      <c r="B41" s="40"/>
      <c r="C41" s="40"/>
      <c r="D41" s="31"/>
      <c r="E41" s="40"/>
      <c r="F41" s="28">
        <v>136865</v>
      </c>
      <c r="G41" s="30"/>
      <c r="H41" s="28">
        <v>111369</v>
      </c>
    </row>
    <row r="42" spans="1:8" ht="13.5">
      <c r="A42" s="31"/>
      <c r="B42" s="40"/>
      <c r="C42" s="40"/>
      <c r="D42" s="31"/>
      <c r="E42" s="40"/>
      <c r="F42" s="28"/>
      <c r="G42" s="30"/>
      <c r="H42" s="28"/>
    </row>
    <row r="43" spans="1:8" ht="13.5">
      <c r="A43" s="45" t="s">
        <v>89</v>
      </c>
      <c r="B43" s="40"/>
      <c r="C43" s="40"/>
      <c r="D43" s="31"/>
      <c r="E43" s="40"/>
      <c r="F43" s="28"/>
      <c r="G43" s="30"/>
      <c r="H43" s="28"/>
    </row>
    <row r="44" spans="1:8" ht="13.5">
      <c r="A44" s="31" t="s">
        <v>62</v>
      </c>
      <c r="B44" s="40"/>
      <c r="C44" s="40"/>
      <c r="D44" s="31"/>
      <c r="E44" s="40"/>
      <c r="F44" s="27"/>
      <c r="G44" s="31"/>
      <c r="H44" s="27"/>
    </row>
    <row r="45" spans="1:8" ht="13.5">
      <c r="A45" s="31" t="s">
        <v>63</v>
      </c>
      <c r="B45" s="40"/>
      <c r="C45" s="40"/>
      <c r="D45" s="31"/>
      <c r="E45" s="40"/>
      <c r="F45" s="28">
        <v>263397</v>
      </c>
      <c r="G45" s="30"/>
      <c r="H45" s="28">
        <v>263397</v>
      </c>
    </row>
    <row r="46" spans="1:8" ht="13.5">
      <c r="A46" s="31" t="s">
        <v>5</v>
      </c>
      <c r="B46" s="40"/>
      <c r="C46" s="40"/>
      <c r="D46" s="31"/>
      <c r="E46" s="40"/>
      <c r="F46" s="27">
        <v>2931937</v>
      </c>
      <c r="G46" s="31"/>
      <c r="H46" s="27">
        <v>3097934</v>
      </c>
    </row>
    <row r="47" spans="1:8" ht="13.5">
      <c r="A47" s="31" t="s">
        <v>6</v>
      </c>
      <c r="B47" s="40"/>
      <c r="C47" s="40"/>
      <c r="D47" s="31"/>
      <c r="E47" s="40"/>
      <c r="F47" s="41">
        <v>80620</v>
      </c>
      <c r="G47" s="30"/>
      <c r="H47" s="41">
        <v>77083</v>
      </c>
    </row>
    <row r="48" spans="1:8" ht="13.5">
      <c r="A48" s="31"/>
      <c r="B48" s="40"/>
      <c r="C48" s="40"/>
      <c r="D48" s="31"/>
      <c r="E48" s="40"/>
      <c r="F48" s="28"/>
      <c r="G48" s="30"/>
      <c r="H48" s="28"/>
    </row>
    <row r="49" spans="1:8" ht="14.25" thickBot="1">
      <c r="A49" s="31"/>
      <c r="B49" s="31"/>
      <c r="C49" s="31"/>
      <c r="D49" s="31"/>
      <c r="E49" s="40"/>
      <c r="F49" s="63">
        <f>SUM(F39:F47)</f>
        <v>6658348</v>
      </c>
      <c r="G49" s="31"/>
      <c r="H49" s="63">
        <f>SUM(H39:H47)</f>
        <v>6653666</v>
      </c>
    </row>
    <row r="50" spans="1:8" ht="14.25" thickTop="1">
      <c r="A50" s="31"/>
      <c r="B50" s="31"/>
      <c r="C50" s="31"/>
      <c r="D50" s="31"/>
      <c r="E50" s="40"/>
      <c r="F50" s="27"/>
      <c r="G50" s="31"/>
      <c r="H50" s="27"/>
    </row>
    <row r="51" spans="1:5" s="33" customFormat="1" ht="13.5">
      <c r="A51" s="27" t="s">
        <v>93</v>
      </c>
      <c r="B51" s="91"/>
      <c r="C51" s="91"/>
      <c r="D51" s="91"/>
      <c r="E51" s="91"/>
    </row>
    <row r="52" spans="1:8" s="33" customFormat="1" ht="13.5">
      <c r="A52" s="27" t="s">
        <v>94</v>
      </c>
      <c r="B52" s="91"/>
      <c r="C52" s="91"/>
      <c r="D52" s="91"/>
      <c r="E52" s="91"/>
      <c r="F52" s="95" t="s">
        <v>125</v>
      </c>
      <c r="G52" s="92"/>
      <c r="H52" s="95" t="s">
        <v>105</v>
      </c>
    </row>
    <row r="53" spans="1:8" ht="13.5">
      <c r="A53" s="31"/>
      <c r="B53" s="69"/>
      <c r="C53" s="69"/>
      <c r="D53" s="69"/>
      <c r="E53" s="69"/>
      <c r="F53" s="46"/>
      <c r="G53" s="31"/>
      <c r="H53" s="45"/>
    </row>
    <row r="59" spans="6:8" ht="13.5">
      <c r="F59" s="33">
        <f>+F49-F32</f>
        <v>0</v>
      </c>
      <c r="H59" s="33">
        <f>+H49-H32</f>
        <v>0</v>
      </c>
    </row>
    <row r="60" ht="13.5">
      <c r="H60" s="33"/>
    </row>
  </sheetData>
  <printOptions/>
  <pageMargins left="0.75" right="0.5" top="1" bottom="0.5" header="0.5" footer="0.25"/>
  <pageSetup fitToHeight="1" fitToWidth="1" horizontalDpi="600" verticalDpi="600" orientation="portrait" paperSize="9" scale="96" r:id="rId2"/>
  <headerFooter alignWithMargins="0">
    <oddHeader>&amp;L&amp;"Courier New,Regular"&amp;12&amp;UMMC Corporation Berhad (30245-H)                        Page 2 of 16  (Formerly known as Malaysia Mining Corporation Berhad)
&amp;R&amp;"Courier New,Regular"&amp;11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6"/>
  <sheetViews>
    <sheetView zoomScale="75" zoomScaleNormal="75" workbookViewId="0" topLeftCell="A52">
      <selection activeCell="I64" sqref="I64"/>
    </sheetView>
  </sheetViews>
  <sheetFormatPr defaultColWidth="9.140625" defaultRowHeight="12.75"/>
  <cols>
    <col min="1" max="1" width="28.421875" style="3" customWidth="1"/>
    <col min="2" max="6" width="12.7109375" style="3" customWidth="1"/>
    <col min="7" max="7" width="0.85546875" style="3" customWidth="1"/>
    <col min="8" max="10" width="12.7109375" style="3" customWidth="1"/>
    <col min="11" max="11" width="9.140625" style="3" customWidth="1"/>
    <col min="12" max="12" width="13.8515625" style="3" bestFit="1" customWidth="1"/>
    <col min="13" max="16384" width="9.140625" style="3" customWidth="1"/>
  </cols>
  <sheetData>
    <row r="1" ht="23.25" customHeight="1"/>
    <row r="2" ht="19.5">
      <c r="A2" s="49" t="s">
        <v>107</v>
      </c>
    </row>
    <row r="3" ht="19.5">
      <c r="A3" s="49" t="s">
        <v>116</v>
      </c>
    </row>
    <row r="4" spans="1:8" ht="13.5">
      <c r="A4" s="47"/>
      <c r="H4" s="6"/>
    </row>
    <row r="5" spans="1:8" ht="13.5">
      <c r="A5" s="47"/>
      <c r="H5" s="6"/>
    </row>
    <row r="6" spans="1:9" ht="14.25" thickBot="1">
      <c r="A6" s="47"/>
      <c r="C6" s="99" t="s">
        <v>66</v>
      </c>
      <c r="D6" s="99"/>
      <c r="E6" s="99"/>
      <c r="F6" s="99"/>
      <c r="G6" s="4"/>
      <c r="H6" s="99" t="s">
        <v>59</v>
      </c>
      <c r="I6" s="99"/>
    </row>
    <row r="7" spans="1:9" ht="13.5">
      <c r="A7" s="47"/>
      <c r="C7" s="9"/>
      <c r="D7" s="9"/>
      <c r="E7" s="9"/>
      <c r="F7" s="9"/>
      <c r="G7" s="4"/>
      <c r="H7" s="9"/>
      <c r="I7" s="9"/>
    </row>
    <row r="8" spans="1:9" ht="13.5">
      <c r="A8" s="47"/>
      <c r="C8" s="8"/>
      <c r="D8" s="4" t="s">
        <v>64</v>
      </c>
      <c r="E8" s="8"/>
      <c r="F8" s="8"/>
      <c r="G8" s="8"/>
      <c r="H8" s="8"/>
      <c r="I8" s="8"/>
    </row>
    <row r="9" spans="1:10" ht="13.5">
      <c r="A9" s="47"/>
      <c r="B9" s="4" t="s">
        <v>51</v>
      </c>
      <c r="C9" s="4" t="s">
        <v>51</v>
      </c>
      <c r="D9" s="9" t="s">
        <v>65</v>
      </c>
      <c r="E9" s="4" t="s">
        <v>53</v>
      </c>
      <c r="F9" s="4" t="s">
        <v>85</v>
      </c>
      <c r="G9" s="4"/>
      <c r="H9" s="4" t="s">
        <v>54</v>
      </c>
      <c r="I9" s="4" t="s">
        <v>69</v>
      </c>
      <c r="J9" s="4"/>
    </row>
    <row r="10" spans="1:10" ht="13.5">
      <c r="A10" s="47"/>
      <c r="B10" s="4" t="s">
        <v>50</v>
      </c>
      <c r="C10" s="4" t="s">
        <v>52</v>
      </c>
      <c r="D10" s="4" t="s">
        <v>70</v>
      </c>
      <c r="E10" s="4" t="s">
        <v>70</v>
      </c>
      <c r="F10" s="4" t="s">
        <v>58</v>
      </c>
      <c r="G10" s="4"/>
      <c r="H10" s="4" t="s">
        <v>55</v>
      </c>
      <c r="I10" s="4" t="s">
        <v>58</v>
      </c>
      <c r="J10" s="4" t="s">
        <v>56</v>
      </c>
    </row>
    <row r="11" spans="1:10" ht="13.5">
      <c r="A11" s="47"/>
      <c r="B11" s="4" t="s">
        <v>9</v>
      </c>
      <c r="C11" s="4" t="s">
        <v>9</v>
      </c>
      <c r="D11" s="4" t="s">
        <v>9</v>
      </c>
      <c r="E11" s="4" t="s">
        <v>9</v>
      </c>
      <c r="F11" s="4" t="s">
        <v>9</v>
      </c>
      <c r="G11" s="4"/>
      <c r="H11" s="4" t="s">
        <v>9</v>
      </c>
      <c r="I11" s="4" t="s">
        <v>9</v>
      </c>
      <c r="J11" s="4" t="s">
        <v>9</v>
      </c>
    </row>
    <row r="12" ht="13.5">
      <c r="A12" s="47"/>
    </row>
    <row r="13" spans="1:10" ht="13.5">
      <c r="A13" s="47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3.5">
      <c r="A14" s="47" t="s">
        <v>104</v>
      </c>
      <c r="B14" s="19">
        <v>112661</v>
      </c>
      <c r="C14" s="19">
        <v>1324298</v>
      </c>
      <c r="D14" s="19">
        <v>-51493</v>
      </c>
      <c r="E14" s="19">
        <v>28120</v>
      </c>
      <c r="F14" s="19">
        <v>311101</v>
      </c>
      <c r="G14" s="19"/>
      <c r="H14" s="19">
        <v>455962</v>
      </c>
      <c r="I14" s="19">
        <v>923234</v>
      </c>
      <c r="J14" s="18">
        <f>SUM(B14:I14)</f>
        <v>3103883</v>
      </c>
    </row>
    <row r="15" spans="1:10" ht="13.5">
      <c r="A15" s="47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3.5">
      <c r="A16" s="47" t="s">
        <v>71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3.5">
      <c r="A17" s="47" t="s">
        <v>110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9"/>
      <c r="H17" s="20">
        <f>'Income statement '!F39</f>
        <v>192490</v>
      </c>
      <c r="I17" s="18">
        <v>0</v>
      </c>
      <c r="J17" s="18">
        <f>SUM(B17:I17)</f>
        <v>192490</v>
      </c>
    </row>
    <row r="18" spans="1:10" ht="13.5">
      <c r="A18" s="47"/>
      <c r="B18" s="18"/>
      <c r="C18" s="18"/>
      <c r="D18" s="18"/>
      <c r="E18" s="18"/>
      <c r="F18" s="18"/>
      <c r="G18" s="19"/>
      <c r="H18" s="20"/>
      <c r="I18" s="18"/>
      <c r="J18" s="18"/>
    </row>
    <row r="19" spans="1:10" ht="13.5">
      <c r="A19" s="47" t="s">
        <v>124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9"/>
      <c r="H19" s="20">
        <v>-46867</v>
      </c>
      <c r="I19" s="18">
        <v>0</v>
      </c>
      <c r="J19" s="18">
        <f>SUM(B19:I19)</f>
        <v>-46867</v>
      </c>
    </row>
    <row r="20" spans="1:10" ht="13.5">
      <c r="A20" s="47"/>
      <c r="B20" s="18"/>
      <c r="C20" s="18"/>
      <c r="D20" s="18"/>
      <c r="E20" s="18"/>
      <c r="F20" s="18"/>
      <c r="G20" s="19"/>
      <c r="H20" s="20"/>
      <c r="I20" s="18"/>
      <c r="J20" s="18"/>
    </row>
    <row r="21" spans="1:10" ht="13.5">
      <c r="A21" s="47" t="s">
        <v>57</v>
      </c>
      <c r="B21" s="18"/>
      <c r="C21" s="18"/>
      <c r="D21" s="19"/>
      <c r="E21" s="19"/>
      <c r="F21" s="19"/>
      <c r="G21" s="19"/>
      <c r="H21" s="19"/>
      <c r="I21" s="19"/>
      <c r="J21" s="18"/>
    </row>
    <row r="22" spans="1:12" ht="13.5">
      <c r="A22" s="47" t="s">
        <v>68</v>
      </c>
      <c r="B22" s="7">
        <v>0</v>
      </c>
      <c r="C22" s="7">
        <v>0</v>
      </c>
      <c r="D22" s="7">
        <v>-3977</v>
      </c>
      <c r="E22" s="7">
        <v>0</v>
      </c>
      <c r="F22" s="7">
        <v>0</v>
      </c>
      <c r="G22" s="7"/>
      <c r="H22" s="7">
        <v>0</v>
      </c>
      <c r="I22" s="7">
        <v>0</v>
      </c>
      <c r="J22" s="7">
        <f>SUM(B22:I22)</f>
        <v>-3977</v>
      </c>
      <c r="L22" s="28"/>
    </row>
    <row r="23" spans="1:10" ht="13.5">
      <c r="A23" s="48"/>
      <c r="B23" s="18"/>
      <c r="C23" s="18"/>
      <c r="D23" s="18"/>
      <c r="E23" s="18"/>
      <c r="F23" s="18"/>
      <c r="G23" s="18"/>
      <c r="H23" s="18"/>
      <c r="I23" s="18"/>
      <c r="J23" s="18"/>
    </row>
    <row r="24" spans="1:12" ht="14.25" thickBot="1">
      <c r="A24" s="73" t="s">
        <v>121</v>
      </c>
      <c r="B24" s="74">
        <f>SUM(B14:B22)</f>
        <v>112661</v>
      </c>
      <c r="C24" s="74">
        <f>SUM(C14:C22)</f>
        <v>1324298</v>
      </c>
      <c r="D24" s="74">
        <f>SUM(D14:D22)</f>
        <v>-55470</v>
      </c>
      <c r="E24" s="74">
        <f>SUM(E14:E22)</f>
        <v>28120</v>
      </c>
      <c r="F24" s="74">
        <f>SUM(F14:F22)</f>
        <v>311101</v>
      </c>
      <c r="G24" s="21"/>
      <c r="H24" s="74">
        <f>SUM(H14:H22)</f>
        <v>601585</v>
      </c>
      <c r="I24" s="74">
        <f>SUM(I14:I22)</f>
        <v>923234</v>
      </c>
      <c r="J24" s="74">
        <f>SUM(J14:J22)</f>
        <v>3245529</v>
      </c>
      <c r="L24" s="72">
        <f>+J24-'Balance sheet'!F39</f>
        <v>0</v>
      </c>
    </row>
    <row r="25" spans="1:5" ht="14.25" thickTop="1">
      <c r="A25" s="73"/>
      <c r="B25" s="75"/>
      <c r="C25" s="75"/>
      <c r="D25" s="75"/>
      <c r="E25" s="75"/>
    </row>
    <row r="26" spans="1:12" ht="13.5">
      <c r="A26" s="47"/>
      <c r="B26" s="19"/>
      <c r="C26" s="19"/>
      <c r="D26" s="19"/>
      <c r="E26" s="19"/>
      <c r="F26" s="19"/>
      <c r="G26" s="19"/>
      <c r="H26" s="19"/>
      <c r="I26" s="19"/>
      <c r="J26" s="20"/>
      <c r="K26" s="19"/>
      <c r="L26" s="28"/>
    </row>
    <row r="27" spans="1:12" ht="13.5">
      <c r="A27" s="47"/>
      <c r="C27" s="72"/>
      <c r="F27" s="72"/>
      <c r="H27" s="72"/>
      <c r="J27" s="5"/>
      <c r="L27" s="72"/>
    </row>
    <row r="28" spans="1:10" ht="13.5">
      <c r="A28" s="47"/>
      <c r="J28" s="5"/>
    </row>
    <row r="29" ht="13.5">
      <c r="A29" s="47" t="s">
        <v>132</v>
      </c>
    </row>
    <row r="30" ht="13.5">
      <c r="A30" s="47" t="s">
        <v>86</v>
      </c>
    </row>
    <row r="31" ht="13.5">
      <c r="A31" s="3" t="s">
        <v>87</v>
      </c>
    </row>
    <row r="75" ht="13.5">
      <c r="A75" s="96" t="s">
        <v>133</v>
      </c>
    </row>
    <row r="76" ht="13.5">
      <c r="A76" s="96"/>
    </row>
  </sheetData>
  <mergeCells count="2">
    <mergeCell ref="C6:F6"/>
    <mergeCell ref="H6:I6"/>
  </mergeCells>
  <printOptions/>
  <pageMargins left="0.75" right="0.25" top="1" bottom="0.5" header="0.5" footer="0.25"/>
  <pageSetup fitToHeight="1" fitToWidth="1" horizontalDpi="600" verticalDpi="600" orientation="portrait" paperSize="9" scale="70" r:id="rId2"/>
  <headerFooter alignWithMargins="0">
    <oddHeader>&amp;L&amp;"Courier New,Regular"&amp;12&amp;UMMC Corporation Berhad (30245-H)                                                    Page 3 of 16 (Formerly known as Malaysia Mining Corporation Berhad)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workbookViewId="0" topLeftCell="A20">
      <selection activeCell="C38" sqref="C38"/>
    </sheetView>
  </sheetViews>
  <sheetFormatPr defaultColWidth="9.140625" defaultRowHeight="12.75"/>
  <cols>
    <col min="1" max="1" width="4.00390625" style="23" customWidth="1"/>
    <col min="2" max="2" width="2.57421875" style="23" customWidth="1"/>
    <col min="3" max="3" width="84.28125" style="13" customWidth="1"/>
    <col min="4" max="4" width="13.28125" style="78" customWidth="1"/>
    <col min="5" max="5" width="9.140625" style="13" customWidth="1"/>
    <col min="6" max="7" width="11.28125" style="13" bestFit="1" customWidth="1"/>
    <col min="8" max="16384" width="9.140625" style="13" customWidth="1"/>
  </cols>
  <sheetData>
    <row r="1" spans="1:4" s="50" customFormat="1" ht="19.5">
      <c r="A1" s="22" t="s">
        <v>108</v>
      </c>
      <c r="B1" s="53"/>
      <c r="D1" s="76"/>
    </row>
    <row r="2" spans="1:4" s="50" customFormat="1" ht="19.5">
      <c r="A2" s="22" t="s">
        <v>116</v>
      </c>
      <c r="B2" s="53"/>
      <c r="D2" s="76"/>
    </row>
    <row r="3" spans="1:4" s="50" customFormat="1" ht="13.5" customHeight="1">
      <c r="A3" s="22"/>
      <c r="B3" s="53"/>
      <c r="D3" s="76"/>
    </row>
    <row r="4" spans="1:4" s="50" customFormat="1" ht="13.5">
      <c r="A4" s="53"/>
      <c r="B4" s="53"/>
      <c r="D4" s="67" t="s">
        <v>120</v>
      </c>
    </row>
    <row r="5" spans="1:4" s="50" customFormat="1" ht="13.5">
      <c r="A5" s="53"/>
      <c r="B5" s="53"/>
      <c r="D5" s="67" t="s">
        <v>73</v>
      </c>
    </row>
    <row r="6" spans="1:7" ht="13.5">
      <c r="A6" s="53"/>
      <c r="D6" s="77" t="s">
        <v>117</v>
      </c>
      <c r="F6" s="12"/>
      <c r="G6" s="12"/>
    </row>
    <row r="7" spans="1:7" ht="13.5">
      <c r="A7" s="24"/>
      <c r="B7" s="24"/>
      <c r="C7" s="15"/>
      <c r="D7" s="67" t="s">
        <v>9</v>
      </c>
      <c r="F7" s="12"/>
      <c r="G7" s="12"/>
    </row>
    <row r="8" spans="1:7" ht="13.5">
      <c r="A8" s="24"/>
      <c r="B8" s="24"/>
      <c r="C8" s="15"/>
      <c r="D8" s="67" t="s">
        <v>98</v>
      </c>
      <c r="F8" s="12"/>
      <c r="G8" s="12"/>
    </row>
    <row r="9" spans="1:7" ht="13.5">
      <c r="A9" s="97" t="s">
        <v>75</v>
      </c>
      <c r="B9" s="24"/>
      <c r="C9" s="15"/>
      <c r="F9" s="12"/>
      <c r="G9" s="12"/>
    </row>
    <row r="10" spans="1:4" ht="13.5">
      <c r="A10" s="23" t="s">
        <v>19</v>
      </c>
      <c r="D10" s="27">
        <v>269130</v>
      </c>
    </row>
    <row r="11" spans="1:4" ht="13.5">
      <c r="A11" s="23" t="s">
        <v>43</v>
      </c>
      <c r="D11" s="27"/>
    </row>
    <row r="12" spans="2:4" ht="13.5">
      <c r="B12" s="23" t="s">
        <v>20</v>
      </c>
      <c r="D12" s="28">
        <f>-34135</f>
        <v>-34135</v>
      </c>
    </row>
    <row r="13" spans="2:4" ht="13.5">
      <c r="B13" s="23" t="s">
        <v>38</v>
      </c>
      <c r="D13" s="28">
        <v>85572</v>
      </c>
    </row>
    <row r="14" spans="2:4" ht="13.5">
      <c r="B14" s="23" t="s">
        <v>39</v>
      </c>
      <c r="D14" s="28">
        <v>-3359</v>
      </c>
    </row>
    <row r="15" spans="2:4" ht="13.5">
      <c r="B15" s="23" t="s">
        <v>131</v>
      </c>
      <c r="D15" s="28">
        <v>-4554</v>
      </c>
    </row>
    <row r="16" spans="2:4" ht="13.5">
      <c r="B16" s="23" t="s">
        <v>127</v>
      </c>
      <c r="D16" s="41">
        <f>-118690-535</f>
        <v>-119225</v>
      </c>
    </row>
    <row r="17" spans="4:6" ht="13.5">
      <c r="D17" s="28"/>
      <c r="F17" s="68"/>
    </row>
    <row r="18" spans="1:4" ht="13.5">
      <c r="A18" s="23" t="s">
        <v>44</v>
      </c>
      <c r="D18" s="27">
        <f>SUM(D10:D16)</f>
        <v>193429</v>
      </c>
    </row>
    <row r="19" ht="13.5">
      <c r="A19" s="23" t="s">
        <v>45</v>
      </c>
    </row>
    <row r="20" spans="2:4" ht="13.5">
      <c r="B20" s="23" t="s">
        <v>21</v>
      </c>
      <c r="D20" s="27">
        <v>-122434</v>
      </c>
    </row>
    <row r="21" spans="2:4" ht="13.5">
      <c r="B21" s="23" t="s">
        <v>102</v>
      </c>
      <c r="D21" s="41">
        <v>134190</v>
      </c>
    </row>
    <row r="22" ht="13.5">
      <c r="D22" s="28"/>
    </row>
    <row r="23" spans="1:4" ht="13.5">
      <c r="A23" s="23" t="s">
        <v>83</v>
      </c>
      <c r="D23" s="27">
        <f>SUM(D18:D21)</f>
        <v>205185</v>
      </c>
    </row>
    <row r="24" spans="1:4" ht="13.5">
      <c r="A24" s="23" t="s">
        <v>22</v>
      </c>
      <c r="D24" s="41">
        <v>-4509</v>
      </c>
    </row>
    <row r="25" ht="13.5">
      <c r="D25" s="27"/>
    </row>
    <row r="26" spans="1:4" ht="13.5">
      <c r="A26" s="53" t="s">
        <v>76</v>
      </c>
      <c r="D26" s="79">
        <f>SUM(D23:D24)</f>
        <v>200676</v>
      </c>
    </row>
    <row r="27" ht="13.5">
      <c r="D27" s="27"/>
    </row>
    <row r="28" spans="1:4" ht="13.5">
      <c r="A28" s="53" t="s">
        <v>77</v>
      </c>
      <c r="D28" s="27"/>
    </row>
    <row r="29" spans="1:4" ht="13.5">
      <c r="A29" s="23" t="s">
        <v>42</v>
      </c>
      <c r="D29" s="27">
        <v>-100550</v>
      </c>
    </row>
    <row r="30" spans="1:4" ht="13.5">
      <c r="A30" s="23" t="s">
        <v>41</v>
      </c>
      <c r="D30" s="27">
        <v>1350</v>
      </c>
    </row>
    <row r="31" spans="1:4" ht="13.5">
      <c r="A31" s="23" t="s">
        <v>97</v>
      </c>
      <c r="D31" s="27">
        <v>174443</v>
      </c>
    </row>
    <row r="32" spans="1:4" ht="13.5">
      <c r="A32" s="23" t="s">
        <v>24</v>
      </c>
      <c r="D32" s="27">
        <v>3359</v>
      </c>
    </row>
    <row r="33" spans="1:4" ht="13.5">
      <c r="A33" s="23" t="s">
        <v>40</v>
      </c>
      <c r="D33" s="41">
        <f>4554+57022</f>
        <v>61576</v>
      </c>
    </row>
    <row r="34" ht="13.5">
      <c r="D34" s="28"/>
    </row>
    <row r="35" spans="1:4" ht="13.5">
      <c r="A35" s="53" t="s">
        <v>111</v>
      </c>
      <c r="D35" s="79">
        <f>SUM(D29:D33)</f>
        <v>140178</v>
      </c>
    </row>
    <row r="36" spans="1:4" ht="13.5">
      <c r="A36" s="53"/>
      <c r="B36" s="53"/>
      <c r="D36" s="27"/>
    </row>
    <row r="37" spans="1:4" ht="13.5">
      <c r="A37" s="53" t="s">
        <v>78</v>
      </c>
      <c r="D37" s="27"/>
    </row>
    <row r="38" spans="1:4" ht="13.5">
      <c r="A38" s="23" t="s">
        <v>79</v>
      </c>
      <c r="D38" s="27">
        <v>69683</v>
      </c>
    </row>
    <row r="39" spans="1:4" ht="13.5">
      <c r="A39" s="23" t="s">
        <v>128</v>
      </c>
      <c r="D39" s="27">
        <v>-209919</v>
      </c>
    </row>
    <row r="40" spans="1:4" ht="13.5">
      <c r="A40" s="23" t="s">
        <v>129</v>
      </c>
      <c r="D40" s="27">
        <v>-46867</v>
      </c>
    </row>
    <row r="41" spans="1:4" ht="13.5">
      <c r="A41" s="23" t="s">
        <v>130</v>
      </c>
      <c r="D41" s="27">
        <v>-5880</v>
      </c>
    </row>
    <row r="42" spans="1:4" ht="13.5">
      <c r="A42" s="23" t="s">
        <v>23</v>
      </c>
      <c r="D42" s="41">
        <v>-85572</v>
      </c>
    </row>
    <row r="43" ht="13.5">
      <c r="D43" s="27"/>
    </row>
    <row r="44" spans="1:4" ht="13.5">
      <c r="A44" s="53" t="s">
        <v>112</v>
      </c>
      <c r="D44" s="79">
        <f>SUM(D38:D43)</f>
        <v>-278555</v>
      </c>
    </row>
    <row r="45" spans="1:4" ht="13.5">
      <c r="A45" s="53"/>
      <c r="B45" s="53"/>
      <c r="D45" s="27"/>
    </row>
    <row r="46" spans="1:4" ht="13.5">
      <c r="A46" s="23" t="s">
        <v>113</v>
      </c>
      <c r="D46" s="27">
        <f>D26+D35+D44</f>
        <v>62299</v>
      </c>
    </row>
    <row r="47" spans="1:4" ht="13.5">
      <c r="A47" s="23" t="s">
        <v>80</v>
      </c>
      <c r="D47" s="27">
        <v>-3977</v>
      </c>
    </row>
    <row r="48" spans="1:4" ht="13.5">
      <c r="A48" s="23" t="s">
        <v>81</v>
      </c>
      <c r="D48" s="41">
        <v>249484</v>
      </c>
    </row>
    <row r="49" ht="13.5">
      <c r="D49" s="28"/>
    </row>
    <row r="50" spans="1:7" ht="14.25" thickBot="1">
      <c r="A50" s="53" t="s">
        <v>82</v>
      </c>
      <c r="D50" s="80">
        <f>SUM(D46:D48)</f>
        <v>307806</v>
      </c>
      <c r="G50" s="68"/>
    </row>
    <row r="51" spans="1:4" ht="14.25" thickTop="1">
      <c r="A51" s="97"/>
      <c r="B51" s="97"/>
      <c r="C51" s="52"/>
      <c r="D51" s="27"/>
    </row>
    <row r="52" spans="1:4" ht="13.5">
      <c r="A52" s="97" t="s">
        <v>46</v>
      </c>
      <c r="B52" s="97"/>
      <c r="C52" s="52"/>
      <c r="D52" s="27"/>
    </row>
    <row r="53" spans="1:4" ht="13.5">
      <c r="A53" s="97"/>
      <c r="B53" s="24" t="s">
        <v>47</v>
      </c>
      <c r="C53" s="52"/>
      <c r="D53" s="27">
        <f>332585</f>
        <v>332585</v>
      </c>
    </row>
    <row r="54" spans="1:4" ht="13.5">
      <c r="A54" s="97"/>
      <c r="B54" s="24" t="s">
        <v>114</v>
      </c>
      <c r="C54" s="52"/>
      <c r="D54" s="27">
        <v>23556</v>
      </c>
    </row>
    <row r="55" spans="1:4" ht="13.5">
      <c r="A55" s="97"/>
      <c r="B55" s="24" t="s">
        <v>115</v>
      </c>
      <c r="C55" s="52"/>
      <c r="D55" s="27">
        <v>-22</v>
      </c>
    </row>
    <row r="56" spans="1:4" ht="12.75" customHeight="1">
      <c r="A56" s="97"/>
      <c r="B56" s="24" t="s">
        <v>48</v>
      </c>
      <c r="C56" s="52"/>
      <c r="D56" s="41">
        <f>-48313</f>
        <v>-48313</v>
      </c>
    </row>
    <row r="57" spans="1:4" ht="12.75" customHeight="1">
      <c r="A57" s="97"/>
      <c r="B57" s="24"/>
      <c r="C57" s="52"/>
      <c r="D57" s="28"/>
    </row>
    <row r="58" spans="1:6" ht="14.25" thickBot="1">
      <c r="A58" s="97"/>
      <c r="B58" s="24"/>
      <c r="C58" s="52"/>
      <c r="D58" s="80">
        <f>SUM(D53:D56)</f>
        <v>307806</v>
      </c>
      <c r="E58" s="68"/>
      <c r="F58" s="68"/>
    </row>
    <row r="59" spans="1:4" ht="14.25" thickTop="1">
      <c r="A59" s="97"/>
      <c r="B59" s="24"/>
      <c r="C59" s="52"/>
      <c r="D59" s="81"/>
    </row>
    <row r="60" spans="1:3" ht="13.5">
      <c r="A60" s="97"/>
      <c r="B60" s="24"/>
      <c r="C60" s="52"/>
    </row>
    <row r="61" spans="1:4" ht="13.5">
      <c r="A61" s="97"/>
      <c r="B61" s="24"/>
      <c r="C61" s="52"/>
      <c r="D61" s="81"/>
    </row>
    <row r="62" spans="1:4" ht="13.5">
      <c r="A62" s="98" t="s">
        <v>133</v>
      </c>
      <c r="B62" s="24"/>
      <c r="C62" s="52"/>
      <c r="D62" s="81"/>
    </row>
    <row r="63" spans="1:4" ht="13.5">
      <c r="A63" s="98"/>
      <c r="B63" s="24"/>
      <c r="C63" s="52"/>
      <c r="D63" s="81"/>
    </row>
    <row r="80" ht="13.5">
      <c r="D80" s="81">
        <f>D50-D58</f>
        <v>0</v>
      </c>
    </row>
  </sheetData>
  <printOptions/>
  <pageMargins left="0.75" right="0.5" top="1" bottom="0.5" header="0.5" footer="0.25"/>
  <pageSetup fitToHeight="1" fitToWidth="1" horizontalDpi="600" verticalDpi="600" orientation="portrait" paperSize="9" scale="84" r:id="rId2"/>
  <headerFooter alignWithMargins="0">
    <oddHeader>&amp;L&amp;"Courier New,Regular"&amp;12&amp;UMMC Corporation Berhad (30245-H)                                  Page 4 of 16
(Formerly known as Malaysia Mining Corporation Berhad)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zahir</cp:lastModifiedBy>
  <cp:lastPrinted>2004-08-18T08:13:34Z</cp:lastPrinted>
  <dcterms:created xsi:type="dcterms:W3CDTF">2001-05-23T03:51:52Z</dcterms:created>
  <dcterms:modified xsi:type="dcterms:W3CDTF">2004-08-19T08:41:42Z</dcterms:modified>
  <cp:category/>
  <cp:version/>
  <cp:contentType/>
  <cp:contentStatus/>
</cp:coreProperties>
</file>